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197 - Parkoviště Vyšehrad/"/>
    </mc:Choice>
  </mc:AlternateContent>
  <xr:revisionPtr revIDLastSave="6" documentId="8_{D3A80A50-6B69-4FF5-8E17-9B09048461D6}" xr6:coauthVersionLast="47" xr6:coauthVersionMax="47" xr10:uidLastSave="{BA7F3A91-9A7C-463C-A3B3-AF050917ABDC}"/>
  <bookViews>
    <workbookView xWindow="28680" yWindow="-120" windowWidth="29040" windowHeight="15840" xr2:uid="{27895A52-73F2-47C2-B014-78EA5E1EEB71}"/>
  </bookViews>
  <sheets>
    <sheet name="Stavební 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I42" i="1"/>
  <c r="K13" i="1"/>
  <c r="K12" i="1" s="1"/>
  <c r="AK13" i="1"/>
  <c r="AT12" i="1" s="1"/>
  <c r="M13" i="1"/>
  <c r="AJ13" i="1"/>
  <c r="AS12" i="1" s="1"/>
  <c r="AO13" i="1"/>
  <c r="AP13" i="1"/>
  <c r="AX13" i="1" s="1"/>
  <c r="BC13" i="1" s="1"/>
  <c r="BD13" i="1"/>
  <c r="BJ13" i="1"/>
  <c r="AH13" i="1"/>
  <c r="K15" i="1"/>
  <c r="K14" i="1" s="1"/>
  <c r="AL15" i="1"/>
  <c r="AU14" i="1" s="1"/>
  <c r="M15" i="1"/>
  <c r="M14" i="1"/>
  <c r="AO15" i="1"/>
  <c r="I15" i="1" s="1"/>
  <c r="I14" i="1" s="1"/>
  <c r="AP15" i="1"/>
  <c r="BD15" i="1"/>
  <c r="BJ15" i="1"/>
  <c r="AH15" i="1" s="1"/>
  <c r="K17" i="1"/>
  <c r="AK17" i="1" s="1"/>
  <c r="AT16" i="1" s="1"/>
  <c r="M17" i="1"/>
  <c r="M16" i="1"/>
  <c r="AO17" i="1"/>
  <c r="AW17" i="1" s="1"/>
  <c r="AP17" i="1"/>
  <c r="AX17" i="1" s="1"/>
  <c r="BD17" i="1"/>
  <c r="BF17" i="1"/>
  <c r="BJ17" i="1"/>
  <c r="AH17" i="1" s="1"/>
  <c r="K19" i="1"/>
  <c r="AL19" i="1"/>
  <c r="M19" i="1"/>
  <c r="BF19" i="1"/>
  <c r="AK19" i="1"/>
  <c r="AO19" i="1"/>
  <c r="AW19" i="1" s="1"/>
  <c r="AP19" i="1"/>
  <c r="BD19" i="1"/>
  <c r="BJ19" i="1"/>
  <c r="Z19" i="1" s="1"/>
  <c r="K20" i="1"/>
  <c r="M20" i="1"/>
  <c r="AH20" i="1"/>
  <c r="AO20" i="1"/>
  <c r="I20" i="1"/>
  <c r="AP20" i="1"/>
  <c r="J20" i="1"/>
  <c r="BD20" i="1"/>
  <c r="BF20" i="1"/>
  <c r="BI20" i="1"/>
  <c r="AE20" i="1"/>
  <c r="BJ20" i="1"/>
  <c r="Z20" i="1"/>
  <c r="K21" i="1"/>
  <c r="AL21" i="1" s="1"/>
  <c r="M21" i="1"/>
  <c r="BF21" i="1"/>
  <c r="AO21" i="1"/>
  <c r="AW21" i="1" s="1"/>
  <c r="AP21" i="1"/>
  <c r="BD21" i="1"/>
  <c r="BJ21" i="1"/>
  <c r="Z21" i="1" s="1"/>
  <c r="AH21" i="1"/>
  <c r="J22" i="1"/>
  <c r="K22" i="1"/>
  <c r="M22" i="1"/>
  <c r="M18" i="1"/>
  <c r="AG22" i="1"/>
  <c r="AO22" i="1"/>
  <c r="I22" i="1"/>
  <c r="AP22" i="1"/>
  <c r="AX22" i="1"/>
  <c r="BD22" i="1"/>
  <c r="BF22" i="1"/>
  <c r="BI22" i="1"/>
  <c r="AE22" i="1"/>
  <c r="BJ22" i="1"/>
  <c r="Z22" i="1"/>
  <c r="K24" i="1"/>
  <c r="M24" i="1"/>
  <c r="BF24" i="1"/>
  <c r="AO24" i="1"/>
  <c r="I24" i="1"/>
  <c r="I23" i="1"/>
  <c r="AP24" i="1"/>
  <c r="AX24" i="1"/>
  <c r="BD24" i="1"/>
  <c r="BJ24" i="1"/>
  <c r="K26" i="1"/>
  <c r="AJ26" i="1"/>
  <c r="M26" i="1"/>
  <c r="BF26" i="1"/>
  <c r="AO26" i="1"/>
  <c r="AW26" i="1"/>
  <c r="AP26" i="1"/>
  <c r="AX26" i="1"/>
  <c r="BD26" i="1"/>
  <c r="BJ26" i="1"/>
  <c r="AH26" i="1"/>
  <c r="K27" i="1"/>
  <c r="M27" i="1"/>
  <c r="AO27" i="1"/>
  <c r="I27" i="1"/>
  <c r="AP27" i="1"/>
  <c r="J27" i="1"/>
  <c r="BD27" i="1"/>
  <c r="BH27" i="1"/>
  <c r="BJ27" i="1"/>
  <c r="Z27" i="1"/>
  <c r="K28" i="1"/>
  <c r="M28" i="1"/>
  <c r="BF28" i="1"/>
  <c r="AJ28" i="1"/>
  <c r="AK28" i="1"/>
  <c r="AL28" i="1"/>
  <c r="AO28" i="1"/>
  <c r="AW28" i="1"/>
  <c r="AP28" i="1"/>
  <c r="AX28" i="1"/>
  <c r="BD28" i="1"/>
  <c r="BJ28" i="1"/>
  <c r="AH28" i="1"/>
  <c r="K29" i="1"/>
  <c r="M29" i="1"/>
  <c r="BF29" i="1"/>
  <c r="AO29" i="1"/>
  <c r="I29" i="1"/>
  <c r="AP29" i="1"/>
  <c r="AX29" i="1"/>
  <c r="BD29" i="1"/>
  <c r="BI29" i="1"/>
  <c r="AE29" i="1"/>
  <c r="BJ29" i="1"/>
  <c r="Z29" i="1"/>
  <c r="J31" i="1"/>
  <c r="K31" i="1"/>
  <c r="AL31" i="1"/>
  <c r="M31" i="1"/>
  <c r="AO31" i="1"/>
  <c r="BH31" i="1"/>
  <c r="AP31" i="1"/>
  <c r="AX31" i="1"/>
  <c r="BD31" i="1"/>
  <c r="BF31" i="1"/>
  <c r="BI31" i="1"/>
  <c r="AE31" i="1"/>
  <c r="BJ31" i="1"/>
  <c r="K32" i="1"/>
  <c r="AJ32" i="1"/>
  <c r="M32" i="1"/>
  <c r="AO32" i="1"/>
  <c r="AW32" i="1"/>
  <c r="AP32" i="1"/>
  <c r="AX32" i="1"/>
  <c r="BD32" i="1"/>
  <c r="BJ32" i="1"/>
  <c r="AH32" i="1"/>
  <c r="K33" i="1"/>
  <c r="AJ33" i="1"/>
  <c r="M33" i="1"/>
  <c r="BF33" i="1"/>
  <c r="AO33" i="1"/>
  <c r="I33" i="1"/>
  <c r="AP33" i="1"/>
  <c r="AX33" i="1"/>
  <c r="BD33" i="1"/>
  <c r="BJ33" i="1"/>
  <c r="AH33" i="1"/>
  <c r="K35" i="1"/>
  <c r="K34" i="1"/>
  <c r="M35" i="1"/>
  <c r="BF35" i="1"/>
  <c r="AL35" i="1"/>
  <c r="AU34" i="1"/>
  <c r="AO35" i="1"/>
  <c r="AP35" i="1"/>
  <c r="AX35" i="1"/>
  <c r="BD35" i="1"/>
  <c r="BJ35" i="1"/>
  <c r="Z35" i="1"/>
  <c r="K37" i="1"/>
  <c r="AJ37" i="1"/>
  <c r="AS36" i="1"/>
  <c r="M37" i="1"/>
  <c r="AL37" i="1"/>
  <c r="AU36" i="1"/>
  <c r="AO37" i="1"/>
  <c r="AP37" i="1"/>
  <c r="J37" i="1"/>
  <c r="J36" i="1"/>
  <c r="BD37" i="1"/>
  <c r="BJ37" i="1"/>
  <c r="Z37" i="1"/>
  <c r="K39" i="1"/>
  <c r="AL39" i="1" s="1"/>
  <c r="M39" i="1"/>
  <c r="BF39" i="1"/>
  <c r="AO39" i="1"/>
  <c r="BH39" i="1" s="1"/>
  <c r="AP39" i="1"/>
  <c r="J39" i="1" s="1"/>
  <c r="BD39" i="1"/>
  <c r="BJ39" i="1"/>
  <c r="K40" i="1"/>
  <c r="AK40" i="1"/>
  <c r="M40" i="1"/>
  <c r="AO40" i="1"/>
  <c r="AW40" i="1" s="1"/>
  <c r="AP40" i="1"/>
  <c r="AX40" i="1" s="1"/>
  <c r="BD40" i="1"/>
  <c r="BJ40" i="1"/>
  <c r="AH40" i="1"/>
  <c r="K41" i="1"/>
  <c r="AJ41" i="1"/>
  <c r="M41" i="1"/>
  <c r="BF41" i="1"/>
  <c r="AO41" i="1"/>
  <c r="AW41" i="1"/>
  <c r="AP41" i="1"/>
  <c r="AX41" i="1"/>
  <c r="BD41" i="1"/>
  <c r="BH41" i="1"/>
  <c r="AD41" i="1"/>
  <c r="BJ41" i="1"/>
  <c r="K42" i="1"/>
  <c r="AK42" i="1"/>
  <c r="M42" i="1"/>
  <c r="BF42" i="1"/>
  <c r="AH42" i="1"/>
  <c r="AJ42" i="1"/>
  <c r="AL42" i="1"/>
  <c r="AO42" i="1"/>
  <c r="AW42" i="1"/>
  <c r="AP42" i="1"/>
  <c r="J42" i="1"/>
  <c r="BD42" i="1"/>
  <c r="BJ42" i="1"/>
  <c r="Z42" i="1"/>
  <c r="K44" i="1"/>
  <c r="AL44" i="1"/>
  <c r="M44" i="1"/>
  <c r="AO44" i="1"/>
  <c r="I44" i="1"/>
  <c r="AP44" i="1"/>
  <c r="AX44" i="1"/>
  <c r="BD44" i="1"/>
  <c r="BF44" i="1"/>
  <c r="BJ44" i="1"/>
  <c r="Z44" i="1"/>
  <c r="AJ45" i="1"/>
  <c r="AS43" i="1"/>
  <c r="M45" i="1"/>
  <c r="BF45" i="1"/>
  <c r="AO45" i="1"/>
  <c r="I45" i="1"/>
  <c r="I43" i="1"/>
  <c r="AP45" i="1"/>
  <c r="AX45" i="1"/>
  <c r="BD45" i="1"/>
  <c r="BJ45" i="1"/>
  <c r="AH45" i="1"/>
  <c r="K46" i="1"/>
  <c r="M46" i="1"/>
  <c r="AO46" i="1"/>
  <c r="I46" i="1"/>
  <c r="AP46" i="1"/>
  <c r="J46" i="1"/>
  <c r="BD46" i="1"/>
  <c r="BF46" i="1"/>
  <c r="BJ46" i="1"/>
  <c r="Z46" i="1"/>
  <c r="K48" i="1"/>
  <c r="AL48" i="1"/>
  <c r="AU47" i="1"/>
  <c r="M48" i="1"/>
  <c r="BF48" i="1"/>
  <c r="AO48" i="1"/>
  <c r="I48" i="1"/>
  <c r="I47" i="1"/>
  <c r="AP48" i="1"/>
  <c r="AX48" i="1"/>
  <c r="BD48" i="1"/>
  <c r="BH48" i="1"/>
  <c r="AD48" i="1"/>
  <c r="BJ48" i="1"/>
  <c r="BI44" i="1"/>
  <c r="J44" i="1"/>
  <c r="AH46" i="1"/>
  <c r="AL41" i="1"/>
  <c r="I41" i="1"/>
  <c r="BH42" i="1"/>
  <c r="AD42" i="1"/>
  <c r="AK41" i="1"/>
  <c r="AJ40" i="1"/>
  <c r="AK35" i="1"/>
  <c r="AT34" i="1"/>
  <c r="AJ35" i="1"/>
  <c r="AS34" i="1"/>
  <c r="AK31" i="1"/>
  <c r="I31" i="1"/>
  <c r="J33" i="1"/>
  <c r="AW31" i="1"/>
  <c r="BH28" i="1"/>
  <c r="AF28" i="1"/>
  <c r="BH26" i="1"/>
  <c r="AD26" i="1"/>
  <c r="J29" i="1"/>
  <c r="AV28" i="1"/>
  <c r="I28" i="1"/>
  <c r="AX27" i="1"/>
  <c r="BH24" i="1"/>
  <c r="AD24" i="1"/>
  <c r="AE13" i="1"/>
  <c r="AD31" i="1"/>
  <c r="AF31" i="1"/>
  <c r="AB31" i="1"/>
  <c r="Z40" i="1"/>
  <c r="BI28" i="1"/>
  <c r="AH27" i="1"/>
  <c r="M23" i="1"/>
  <c r="BI48" i="1"/>
  <c r="AW48" i="1"/>
  <c r="BC48" i="1"/>
  <c r="AF48" i="1"/>
  <c r="AL45" i="1"/>
  <c r="AU43" i="1"/>
  <c r="AH44" i="1"/>
  <c r="AF41" i="1"/>
  <c r="BH40" i="1"/>
  <c r="AF40" i="1" s="1"/>
  <c r="AD40" i="1"/>
  <c r="AL40" i="1"/>
  <c r="BI37" i="1"/>
  <c r="BI35" i="1"/>
  <c r="AC35" i="1"/>
  <c r="AH35" i="1"/>
  <c r="BI33" i="1"/>
  <c r="AG33" i="1"/>
  <c r="BH32" i="1"/>
  <c r="AB32" i="1"/>
  <c r="AG31" i="1"/>
  <c r="AH29" i="1"/>
  <c r="BC28" i="1"/>
  <c r="BI27" i="1"/>
  <c r="AW27" i="1"/>
  <c r="BC27" i="1"/>
  <c r="AL26" i="1"/>
  <c r="AU25" i="1"/>
  <c r="BI24" i="1"/>
  <c r="AW24" i="1"/>
  <c r="BC24" i="1"/>
  <c r="AF24" i="1"/>
  <c r="AH22" i="1"/>
  <c r="AX20" i="1"/>
  <c r="AG20" i="1"/>
  <c r="AJ19" i="1"/>
  <c r="M47" i="1"/>
  <c r="J35" i="1"/>
  <c r="J34" i="1"/>
  <c r="AV48" i="1"/>
  <c r="J48" i="1"/>
  <c r="J47" i="1"/>
  <c r="AK45" i="1"/>
  <c r="J41" i="1"/>
  <c r="M34" i="1"/>
  <c r="BH33" i="1"/>
  <c r="AB33" i="1"/>
  <c r="AW29" i="1"/>
  <c r="BC29" i="1"/>
  <c r="AG29" i="1"/>
  <c r="J28" i="1"/>
  <c r="AK26" i="1"/>
  <c r="AT25" i="1"/>
  <c r="I26" i="1"/>
  <c r="I25" i="1"/>
  <c r="J24" i="1"/>
  <c r="J23" i="1"/>
  <c r="AC20" i="1"/>
  <c r="BI46" i="1"/>
  <c r="AB48" i="1"/>
  <c r="AX46" i="1"/>
  <c r="BI41" i="1"/>
  <c r="BC41" i="1"/>
  <c r="AB41" i="1"/>
  <c r="AX37" i="1"/>
  <c r="AH37" i="1"/>
  <c r="AC31" i="1"/>
  <c r="BH29" i="1"/>
  <c r="AB29" i="1"/>
  <c r="AC29" i="1"/>
  <c r="Z28" i="1"/>
  <c r="AB24" i="1"/>
  <c r="AC22" i="1"/>
  <c r="J17" i="1"/>
  <c r="J16" i="1" s="1"/>
  <c r="AJ46" i="1"/>
  <c r="AK46" i="1"/>
  <c r="K43" i="1"/>
  <c r="AW35" i="1"/>
  <c r="BH35" i="1"/>
  <c r="I35" i="1"/>
  <c r="I34" i="1"/>
  <c r="M25" i="1"/>
  <c r="BF27" i="1"/>
  <c r="AX21" i="1"/>
  <c r="J21" i="1"/>
  <c r="BI21" i="1"/>
  <c r="AC21" i="1" s="1"/>
  <c r="I37" i="1"/>
  <c r="I36" i="1"/>
  <c r="AW37" i="1"/>
  <c r="AC33" i="1"/>
  <c r="AC28" i="1"/>
  <c r="AG28" i="1"/>
  <c r="AE28" i="1"/>
  <c r="AL46" i="1"/>
  <c r="I40" i="1"/>
  <c r="K38" i="1"/>
  <c r="AV27" i="1"/>
  <c r="AJ20" i="1"/>
  <c r="AK20" i="1"/>
  <c r="AL20" i="1"/>
  <c r="AW13" i="1"/>
  <c r="AV13" i="1" s="1"/>
  <c r="BH13" i="1"/>
  <c r="I13" i="1"/>
  <c r="I12" i="1"/>
  <c r="AJ44" i="1"/>
  <c r="AK44" i="1"/>
  <c r="AB42" i="1"/>
  <c r="AF42" i="1"/>
  <c r="M38" i="1"/>
  <c r="BF40" i="1"/>
  <c r="BC31" i="1"/>
  <c r="AV31" i="1"/>
  <c r="AH48" i="1"/>
  <c r="Z48" i="1"/>
  <c r="K47" i="1"/>
  <c r="AJ48" i="1"/>
  <c r="AS47" i="1"/>
  <c r="AV42" i="1"/>
  <c r="AV41" i="1"/>
  <c r="BH37" i="1"/>
  <c r="M30" i="1"/>
  <c r="BF32" i="1"/>
  <c r="AK48" i="1"/>
  <c r="AT47" i="1"/>
  <c r="BH46" i="1"/>
  <c r="AW46" i="1"/>
  <c r="J43" i="1"/>
  <c r="BH44" i="1"/>
  <c r="AW44" i="1"/>
  <c r="M43" i="1"/>
  <c r="BI42" i="1"/>
  <c r="AX42" i="1"/>
  <c r="BC42" i="1"/>
  <c r="AH41" i="1"/>
  <c r="Z41" i="1"/>
  <c r="AH39" i="1"/>
  <c r="Z39" i="1"/>
  <c r="M36" i="1"/>
  <c r="BF37" i="1"/>
  <c r="J32" i="1"/>
  <c r="BI32" i="1"/>
  <c r="AC32" i="1"/>
  <c r="AV29" i="1"/>
  <c r="AB27" i="1"/>
  <c r="AF27" i="1"/>
  <c r="AD27" i="1"/>
  <c r="AJ22" i="1"/>
  <c r="AK22" i="1"/>
  <c r="AL22" i="1"/>
  <c r="AX19" i="1"/>
  <c r="J19" i="1"/>
  <c r="J18" i="1"/>
  <c r="BI19" i="1"/>
  <c r="AG19" i="1" s="1"/>
  <c r="AG35" i="1"/>
  <c r="AJ27" i="1"/>
  <c r="K25" i="1"/>
  <c r="AK27" i="1"/>
  <c r="AH24" i="1"/>
  <c r="Z24" i="1"/>
  <c r="K23" i="1"/>
  <c r="AJ24" i="1"/>
  <c r="AS23" i="1"/>
  <c r="AK37" i="1"/>
  <c r="AT36" i="1"/>
  <c r="K36" i="1"/>
  <c r="AE35" i="1"/>
  <c r="I32" i="1"/>
  <c r="AL24" i="1"/>
  <c r="AU23" i="1"/>
  <c r="AG13" i="1"/>
  <c r="AJ29" i="1"/>
  <c r="AK29" i="1"/>
  <c r="AH31" i="1"/>
  <c r="Z31" i="1"/>
  <c r="AJ31" i="1"/>
  <c r="AL29" i="1"/>
  <c r="AL27" i="1"/>
  <c r="AV24" i="1"/>
  <c r="AK24" i="1"/>
  <c r="AT23" i="1"/>
  <c r="BH22" i="1"/>
  <c r="AW22" i="1"/>
  <c r="BH20" i="1"/>
  <c r="AW20" i="1"/>
  <c r="BF15" i="1"/>
  <c r="AK15" i="1"/>
  <c r="AT14" i="1" s="1"/>
  <c r="BF13" i="1"/>
  <c r="M12" i="1"/>
  <c r="AE44" i="1"/>
  <c r="AG44" i="1"/>
  <c r="AC44" i="1"/>
  <c r="AB40" i="1"/>
  <c r="AF29" i="1"/>
  <c r="AD28" i="1"/>
  <c r="AB28" i="1"/>
  <c r="AE24" i="1"/>
  <c r="AC24" i="1"/>
  <c r="AG24" i="1"/>
  <c r="AD29" i="1"/>
  <c r="AE33" i="1"/>
  <c r="AE27" i="1"/>
  <c r="AC27" i="1"/>
  <c r="AG27" i="1"/>
  <c r="AE41" i="1"/>
  <c r="AG41" i="1"/>
  <c r="AC41" i="1"/>
  <c r="AE46" i="1"/>
  <c r="AG46" i="1"/>
  <c r="AC46" i="1"/>
  <c r="AD33" i="1"/>
  <c r="AE48" i="1"/>
  <c r="AG48" i="1"/>
  <c r="AC48" i="1"/>
  <c r="AE37" i="1"/>
  <c r="AC37" i="1"/>
  <c r="AG37" i="1"/>
  <c r="BC22" i="1"/>
  <c r="AV22" i="1"/>
  <c r="BC37" i="1"/>
  <c r="AV37" i="1"/>
  <c r="AE21" i="1"/>
  <c r="AB22" i="1"/>
  <c r="AF22" i="1"/>
  <c r="AD22" i="1"/>
  <c r="BC20" i="1"/>
  <c r="AV20" i="1"/>
  <c r="AB44" i="1"/>
  <c r="AF44" i="1"/>
  <c r="AD44" i="1"/>
  <c r="AB46" i="1"/>
  <c r="AF46" i="1"/>
  <c r="AD46" i="1"/>
  <c r="AB37" i="1"/>
  <c r="AF37" i="1"/>
  <c r="AD37" i="1"/>
  <c r="AV35" i="1"/>
  <c r="BC35" i="1"/>
  <c r="AB13" i="1"/>
  <c r="AF13" i="1"/>
  <c r="AD13" i="1"/>
  <c r="BC44" i="1"/>
  <c r="AV44" i="1"/>
  <c r="BC46" i="1"/>
  <c r="AV46" i="1"/>
  <c r="AT43" i="1"/>
  <c r="AD35" i="1"/>
  <c r="AF35" i="1"/>
  <c r="AB35" i="1"/>
  <c r="AB20" i="1"/>
  <c r="AF20" i="1"/>
  <c r="AD20" i="1"/>
  <c r="AC19" i="1"/>
  <c r="AE19" i="1"/>
  <c r="AC40" i="1"/>
  <c r="AE40" i="1"/>
  <c r="AC42" i="1"/>
  <c r="AG42" i="1"/>
  <c r="AE42" i="1"/>
  <c r="AG32" i="1"/>
  <c r="AF32" i="1"/>
  <c r="AL32" i="1"/>
  <c r="J30" i="1"/>
  <c r="Z33" i="1"/>
  <c r="K30" i="1"/>
  <c r="AL33" i="1"/>
  <c r="AU30" i="1"/>
  <c r="AK33" i="1"/>
  <c r="AF33" i="1"/>
  <c r="I30" i="1"/>
  <c r="AW33" i="1"/>
  <c r="AS30" i="1"/>
  <c r="AV32" i="1"/>
  <c r="Z32" i="1"/>
  <c r="AE32" i="1"/>
  <c r="AD32" i="1"/>
  <c r="AK32" i="1"/>
  <c r="BC32" i="1"/>
  <c r="BC33" i="1"/>
  <c r="AV33" i="1"/>
  <c r="AT30" i="1"/>
  <c r="AS25" i="1"/>
  <c r="BC26" i="1"/>
  <c r="J26" i="1"/>
  <c r="J25" i="1"/>
  <c r="BI26" i="1"/>
  <c r="AB26" i="1"/>
  <c r="Z26" i="1"/>
  <c r="AF26" i="1"/>
  <c r="AV26" i="1"/>
  <c r="AG26" i="1"/>
  <c r="AC26" i="1"/>
  <c r="AE26" i="1"/>
  <c r="BI45" i="1"/>
  <c r="Z45" i="1"/>
  <c r="BH45" i="1"/>
  <c r="AW45" i="1"/>
  <c r="Z13" i="1"/>
  <c r="AC45" i="1"/>
  <c r="AG45" i="1"/>
  <c r="AE45" i="1"/>
  <c r="BC45" i="1"/>
  <c r="AV45" i="1"/>
  <c r="AF45" i="1"/>
  <c r="AB45" i="1"/>
  <c r="AD45" i="1"/>
  <c r="BI40" i="1" l="1"/>
  <c r="AG40" i="1" s="1"/>
  <c r="AV40" i="1"/>
  <c r="BC40" i="1"/>
  <c r="J40" i="1"/>
  <c r="J38" i="1" s="1"/>
  <c r="AU38" i="1"/>
  <c r="J13" i="1"/>
  <c r="J12" i="1" s="1"/>
  <c r="BI13" i="1"/>
  <c r="AC13" i="1" s="1"/>
  <c r="AL13" i="1"/>
  <c r="AU12" i="1" s="1"/>
  <c r="AL17" i="1"/>
  <c r="AU16" i="1" s="1"/>
  <c r="I17" i="1"/>
  <c r="I16" i="1" s="1"/>
  <c r="AJ15" i="1"/>
  <c r="AS14" i="1" s="1"/>
  <c r="BH15" i="1"/>
  <c r="AB15" i="1" s="1"/>
  <c r="J15" i="1"/>
  <c r="J14" i="1" s="1"/>
  <c r="AK39" i="1"/>
  <c r="AT38" i="1" s="1"/>
  <c r="I39" i="1"/>
  <c r="I38" i="1" s="1"/>
  <c r="AD39" i="1"/>
  <c r="AB39" i="1"/>
  <c r="AF39" i="1"/>
  <c r="AJ39" i="1"/>
  <c r="AS38" i="1" s="1"/>
  <c r="BI39" i="1"/>
  <c r="AW39" i="1"/>
  <c r="AX39" i="1"/>
  <c r="AG21" i="1"/>
  <c r="BC21" i="1"/>
  <c r="AV21" i="1"/>
  <c r="AU18" i="1"/>
  <c r="AK21" i="1"/>
  <c r="AT18" i="1" s="1"/>
  <c r="I21" i="1"/>
  <c r="BH21" i="1"/>
  <c r="AS18" i="1"/>
  <c r="AJ21" i="1"/>
  <c r="K18" i="1"/>
  <c r="BC19" i="1"/>
  <c r="AV19" i="1"/>
  <c r="BH19" i="1"/>
  <c r="AH19" i="1"/>
  <c r="I19" i="1"/>
  <c r="AW15" i="1"/>
  <c r="AJ17" i="1"/>
  <c r="AS16" i="1" s="1"/>
  <c r="K16" i="1"/>
  <c r="K49" i="1" s="1"/>
  <c r="BI17" i="1"/>
  <c r="BC17" i="1"/>
  <c r="AV17" i="1"/>
  <c r="Z17" i="1"/>
  <c r="BH17" i="1"/>
  <c r="Z15" i="1"/>
  <c r="AD15" i="1"/>
  <c r="AF15" i="1"/>
  <c r="BI15" i="1"/>
  <c r="AX15" i="1"/>
  <c r="AV39" i="1" l="1"/>
  <c r="BC39" i="1"/>
  <c r="AG39" i="1"/>
  <c r="AC39" i="1"/>
  <c r="AE39" i="1"/>
  <c r="I18" i="1"/>
  <c r="AB21" i="1"/>
  <c r="AF21" i="1"/>
  <c r="AD21" i="1"/>
  <c r="AD19" i="1"/>
  <c r="AB19" i="1"/>
  <c r="AF19" i="1"/>
  <c r="AE17" i="1"/>
  <c r="AC17" i="1"/>
  <c r="AG17" i="1"/>
  <c r="AD17" i="1"/>
  <c r="AF17" i="1"/>
  <c r="AB17" i="1"/>
  <c r="AE15" i="1"/>
  <c r="AC15" i="1"/>
  <c r="AG15" i="1"/>
  <c r="AV15" i="1"/>
  <c r="BC15" i="1"/>
</calcChain>
</file>

<file path=xl/sharedStrings.xml><?xml version="1.0" encoding="utf-8"?>
<sst xmlns="http://schemas.openxmlformats.org/spreadsheetml/2006/main" count="432" uniqueCount="155">
  <si>
    <t>Doba výstavby:</t>
  </si>
  <si>
    <t>Hloubené vykopávky</t>
  </si>
  <si>
    <t>Podklad ze štěrkodrti po zhutnění tloušťky 15 cm, 0/32 ŠDB - komunikace</t>
  </si>
  <si>
    <t>Přesun hmot, pozemní komunikace</t>
  </si>
  <si>
    <t>91</t>
  </si>
  <si>
    <t>Dodávka</t>
  </si>
  <si>
    <t>Naložení a odvoz zeminy vytěžené do 10km</t>
  </si>
  <si>
    <t>3_</t>
  </si>
  <si>
    <t>Posuvná vrata tahokov, 3450x1900mm</t>
  </si>
  <si>
    <t>564871111RT4</t>
  </si>
  <si>
    <t>Název stavby:</t>
  </si>
  <si>
    <t>Č</t>
  </si>
  <si>
    <t>Lokalita:</t>
  </si>
  <si>
    <t>Celkem</t>
  </si>
  <si>
    <t>11_</t>
  </si>
  <si>
    <t>1_</t>
  </si>
  <si>
    <t>97</t>
  </si>
  <si>
    <t>Sloupek plotový Jakl 80x80x6x2600mm</t>
  </si>
  <si>
    <t>M21</t>
  </si>
  <si>
    <t>Hmotnost (t)</t>
  </si>
  <si>
    <t>998223011R00</t>
  </si>
  <si>
    <t>139600011RAA</t>
  </si>
  <si>
    <t>Montáž</t>
  </si>
  <si>
    <t>Venkovní osvětlení, stožár parkový LED, vč. kotvení a montáže, výška 5m</t>
  </si>
  <si>
    <t>Vrtání jádrové do prostého betonu d 30 mm, pod schody</t>
  </si>
  <si>
    <t>kus</t>
  </si>
  <si>
    <t>Zemní práce</t>
  </si>
  <si>
    <t>soustava</t>
  </si>
  <si>
    <t>Ostatní mat.</t>
  </si>
  <si>
    <t>Betonový základ  pro sloupky a pohledovou zeď, do bednění</t>
  </si>
  <si>
    <t>Cenová</t>
  </si>
  <si>
    <t>220301403R00</t>
  </si>
  <si>
    <t>HSV prac</t>
  </si>
  <si>
    <t>767_</t>
  </si>
  <si>
    <t>13</t>
  </si>
  <si>
    <t>Konstrukce doplňkové stavební (zámečnické)</t>
  </si>
  <si>
    <t>Podklad ze štěrkodrti po zhutnění tloušťky 5 cm, 0/22 odst. plocha</t>
  </si>
  <si>
    <t>97_</t>
  </si>
  <si>
    <t>Cena/MJ</t>
  </si>
  <si>
    <t>Konec výstavby:</t>
  </si>
  <si>
    <t>H22_</t>
  </si>
  <si>
    <t>Kód</t>
  </si>
  <si>
    <t>S</t>
  </si>
  <si>
    <t>Jednot.</t>
  </si>
  <si>
    <t>650121121RT4</t>
  </si>
  <si>
    <t>311112330RT1</t>
  </si>
  <si>
    <t>Montáž oplocení z pletiva v.1,8 m</t>
  </si>
  <si>
    <t>MJ</t>
  </si>
  <si>
    <t>Kladení zámkové dlažby tl. 8 cm do drtě tl. 4 cm - komunikace</t>
  </si>
  <si>
    <t>H22</t>
  </si>
  <si>
    <t>9_</t>
  </si>
  <si>
    <t>Doplňující konstrukce a práce na pozemních komunikacích a zpevněných plochách</t>
  </si>
  <si>
    <t>PSV prac</t>
  </si>
  <si>
    <t>ISWORK</t>
  </si>
  <si>
    <t>596215040R00</t>
  </si>
  <si>
    <t>S_</t>
  </si>
  <si>
    <t>Kácení stromů 60-70 cm, naložení a odvoz, vrba</t>
  </si>
  <si>
    <t>Kryty pozemních komunikací a ploch dlážděných</t>
  </si>
  <si>
    <t>Přesuny sutí</t>
  </si>
  <si>
    <t>Mont prac</t>
  </si>
  <si>
    <t>767</t>
  </si>
  <si>
    <t>59</t>
  </si>
  <si>
    <t>t</t>
  </si>
  <si>
    <t> </t>
  </si>
  <si>
    <t>Branka tahokov, 800x1900mm</t>
  </si>
  <si>
    <t>970041030R00</t>
  </si>
  <si>
    <t>JKSO:</t>
  </si>
  <si>
    <t>564851111RT2</t>
  </si>
  <si>
    <t>112100013RA0</t>
  </si>
  <si>
    <t>GROUPCODE</t>
  </si>
  <si>
    <t>5</t>
  </si>
  <si>
    <t>76_</t>
  </si>
  <si>
    <t>Druh stavby:</t>
  </si>
  <si>
    <t>Přípravné a přidružené práce</t>
  </si>
  <si>
    <t>460600001RT8</t>
  </si>
  <si>
    <t>Zpracováno dne:</t>
  </si>
  <si>
    <t>564811111R00</t>
  </si>
  <si>
    <t>M46</t>
  </si>
  <si>
    <t>31</t>
  </si>
  <si>
    <t>Podklad ze štěrkodrti po zhutnění tloušťky 25 cm,0/63 odst. plocha</t>
  </si>
  <si>
    <t>Kabel CYKY 3Jx4mm2 v ocelové trubce</t>
  </si>
  <si>
    <t>Množství</t>
  </si>
  <si>
    <t>5_</t>
  </si>
  <si>
    <t>Typ skupiny</t>
  </si>
  <si>
    <t>5534451173</t>
  </si>
  <si>
    <t>Kongresové centrum - parkoviště</t>
  </si>
  <si>
    <t>56</t>
  </si>
  <si>
    <t>55342602</t>
  </si>
  <si>
    <t>Náklady (Kč)</t>
  </si>
  <si>
    <t>Podklad ze štěrkodrti po zhutnění tloušťky 15 cm, 0/32 ŠDA - komunikace</t>
  </si>
  <si>
    <t>Zpracoval:</t>
  </si>
  <si>
    <t>767911130RT1</t>
  </si>
  <si>
    <t>5534622127</t>
  </si>
  <si>
    <t>Uložení vodiče CYA 16 mm2 ZŽ</t>
  </si>
  <si>
    <t>Podkladní vrstvy komunikací a ploch</t>
  </si>
  <si>
    <t>2</t>
  </si>
  <si>
    <t>Projektant:</t>
  </si>
  <si>
    <t/>
  </si>
  <si>
    <t>31_</t>
  </si>
  <si>
    <t>Objekt</t>
  </si>
  <si>
    <t>460080002RT1</t>
  </si>
  <si>
    <t>460030007RT2</t>
  </si>
  <si>
    <t>Elektromontáže</t>
  </si>
  <si>
    <t>210500010RAC</t>
  </si>
  <si>
    <t>Deska přechodová zákrytová TZK-Q.1 120-100/25</t>
  </si>
  <si>
    <t>_</t>
  </si>
  <si>
    <t>Přesuny</t>
  </si>
  <si>
    <t>MAT</t>
  </si>
  <si>
    <t>m</t>
  </si>
  <si>
    <t>592243501</t>
  </si>
  <si>
    <t>11</t>
  </si>
  <si>
    <t>Objednatel:</t>
  </si>
  <si>
    <t>PSV mat</t>
  </si>
  <si>
    <t>Poplatek za uložení, zemina a kamení, (skup.170504)</t>
  </si>
  <si>
    <t>Zhotovitel:</t>
  </si>
  <si>
    <t>M46_</t>
  </si>
  <si>
    <t>Začátek výstavby:</t>
  </si>
  <si>
    <t>Mont mat</t>
  </si>
  <si>
    <t>13_</t>
  </si>
  <si>
    <t>28697463</t>
  </si>
  <si>
    <t>Ruční výkop v hornině 1-2, pro základy, sloupků a zdi</t>
  </si>
  <si>
    <t xml:space="preserve"> </t>
  </si>
  <si>
    <t>Komunikace pozemní</t>
  </si>
  <si>
    <t>(Kč)</t>
  </si>
  <si>
    <t>Zdi podpěrné a volné</t>
  </si>
  <si>
    <t>m3</t>
  </si>
  <si>
    <t>91_</t>
  </si>
  <si>
    <t>m2</t>
  </si>
  <si>
    <t>59_</t>
  </si>
  <si>
    <t>1</t>
  </si>
  <si>
    <t>7</t>
  </si>
  <si>
    <t>979999973R00</t>
  </si>
  <si>
    <t>Osazení stojat. silničního obrub.bet. s opěrou,lože z C 12/15, 100/250/1000mm</t>
  </si>
  <si>
    <t>Rozměry</t>
  </si>
  <si>
    <t>Spodek pojistkový s vložkou 20A gG/gL</t>
  </si>
  <si>
    <t>564851111RT3</t>
  </si>
  <si>
    <t>WORK</t>
  </si>
  <si>
    <t>Poklop vodoměrné šachty D400  700x700mm</t>
  </si>
  <si>
    <t>HSV mat</t>
  </si>
  <si>
    <t>M21_</t>
  </si>
  <si>
    <t>917862111RT5</t>
  </si>
  <si>
    <t>56_</t>
  </si>
  <si>
    <t>Sejmutí ornice vrstvy nad 15 cm se zeminou tř.2</t>
  </si>
  <si>
    <t>Zkrácený popis</t>
  </si>
  <si>
    <t>CELK</t>
  </si>
  <si>
    <t>Stěna z tvárnic pohledových Best Luneta přírodní, tl. 300 mm</t>
  </si>
  <si>
    <t>Prorážení otvorů a ostatní bourací práce</t>
  </si>
  <si>
    <t>210800127RT1</t>
  </si>
  <si>
    <t>Dočasné parkoviště pro zákazníky</t>
  </si>
  <si>
    <t>parc. č. 83 k. ú. Podolí a parc. č. 1555 k. ú. Nusle</t>
  </si>
  <si>
    <t>Kongresové centrum Praha</t>
  </si>
  <si>
    <t>RTS II / 2024</t>
  </si>
  <si>
    <r>
      <rPr>
        <sz val="11"/>
        <color indexed="8"/>
        <rFont val="Arial"/>
        <family val="2"/>
        <charset val="238"/>
      </rPr>
      <t>Příloha č. 1</t>
    </r>
    <r>
      <rPr>
        <sz val="18"/>
        <color indexed="8"/>
        <rFont val="Arial"/>
        <family val="2"/>
        <charset val="238"/>
      </rPr>
      <t xml:space="preserve"> Výkaz výměr - Realizace parkoviště Vyšehrad</t>
    </r>
  </si>
  <si>
    <t>*Celkovou cenu přepište do systému Proebiz</t>
  </si>
  <si>
    <t>Celkem bez DPH:*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</si>
</sst>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sz val="11"/>
      <name val="Calibri"/>
      <family val="2"/>
      <charset val="238"/>
    </font>
    <font>
      <sz val="1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i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60">
    <xf numFmtId="0" fontId="1" fillId="0" borderId="0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12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" fontId="4" fillId="2" borderId="0" xfId="0" applyNumberFormat="1" applyFont="1" applyFill="1" applyBorder="1" applyAlignment="1" applyProtection="1">
      <alignment horizontal="right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left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4" fontId="5" fillId="0" borderId="4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4" fontId="4" fillId="3" borderId="22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4" fillId="0" borderId="13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 vertical="center"/>
    </xf>
    <xf numFmtId="0" fontId="4" fillId="0" borderId="12" xfId="0" applyNumberFormat="1" applyFont="1" applyFill="1" applyBorder="1" applyAlignment="1" applyProtection="1">
      <alignment horizontal="left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14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4" fontId="5" fillId="4" borderId="0" xfId="0" applyNumberFormat="1" applyFont="1" applyFill="1" applyBorder="1" applyAlignment="1" applyProtection="1">
      <alignment horizontal="right" vertical="center"/>
      <protection locked="0"/>
    </xf>
    <xf numFmtId="4" fontId="5" fillId="4" borderId="4" xfId="0" applyNumberFormat="1" applyFont="1" applyFill="1" applyBorder="1" applyAlignment="1" applyProtection="1">
      <alignment horizontal="righ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1F50C-738B-4393-A682-C2EADD8598C5}">
  <sheetPr>
    <pageSetUpPr autoPageBreaks="0" fitToPage="1"/>
  </sheetPr>
  <dimension ref="A1:BV50"/>
  <sheetViews>
    <sheetView tabSelected="1" showOutlineSymbols="0" workbookViewId="0">
      <pane ySplit="11" topLeftCell="A32" activePane="bottomLeft" state="frozenSplit"/>
      <selection activeCell="A51" sqref="A51:N51"/>
      <selection pane="bottomLeft" activeCell="N35" sqref="N35"/>
    </sheetView>
  </sheetViews>
  <sheetFormatPr defaultColWidth="14.1640625" defaultRowHeight="15" customHeight="1" x14ac:dyDescent="0.25"/>
  <cols>
    <col min="1" max="1" width="4.6640625" customWidth="1"/>
    <col min="2" max="2" width="8.83203125" customWidth="1"/>
    <col min="3" max="3" width="20.83203125" customWidth="1"/>
    <col min="4" max="4" width="1.6640625" customWidth="1"/>
    <col min="5" max="5" width="75.6640625" customWidth="1"/>
    <col min="6" max="6" width="5" customWidth="1"/>
    <col min="7" max="7" width="15" customWidth="1"/>
    <col min="8" max="8" width="14" customWidth="1"/>
    <col min="9" max="11" width="18.33203125" customWidth="1"/>
    <col min="12" max="14" width="13.6640625" customWidth="1"/>
    <col min="25" max="74" width="14.1640625" hidden="1" customWidth="1"/>
  </cols>
  <sheetData>
    <row r="1" spans="1:64" ht="54.75" customHeight="1" thickBot="1" x14ac:dyDescent="0.3">
      <c r="A1" s="31" t="s">
        <v>152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64" ht="15" customHeight="1" x14ac:dyDescent="0.25">
      <c r="A2" s="32" t="s">
        <v>10</v>
      </c>
      <c r="B2" s="33"/>
      <c r="C2" s="33"/>
      <c r="D2" s="43" t="s">
        <v>85</v>
      </c>
      <c r="E2" s="44"/>
      <c r="F2" s="33" t="s">
        <v>0</v>
      </c>
      <c r="G2" s="33"/>
      <c r="H2" s="53" t="s">
        <v>121</v>
      </c>
      <c r="I2" s="37" t="s">
        <v>111</v>
      </c>
      <c r="J2" s="33" t="s">
        <v>150</v>
      </c>
      <c r="K2" s="33"/>
      <c r="L2" s="33"/>
      <c r="M2" s="33"/>
      <c r="N2" s="39"/>
    </row>
    <row r="3" spans="1:64" ht="15" customHeight="1" x14ac:dyDescent="0.25">
      <c r="A3" s="34"/>
      <c r="B3" s="35"/>
      <c r="C3" s="35"/>
      <c r="D3" s="45"/>
      <c r="E3" s="45"/>
      <c r="F3" s="35"/>
      <c r="G3" s="35"/>
      <c r="H3" s="54"/>
      <c r="I3" s="35"/>
      <c r="J3" s="35"/>
      <c r="K3" s="35"/>
      <c r="L3" s="35"/>
      <c r="M3" s="35"/>
      <c r="N3" s="40"/>
    </row>
    <row r="4" spans="1:64" ht="15" customHeight="1" x14ac:dyDescent="0.25">
      <c r="A4" s="36" t="s">
        <v>72</v>
      </c>
      <c r="B4" s="35"/>
      <c r="C4" s="35"/>
      <c r="D4" s="38" t="s">
        <v>148</v>
      </c>
      <c r="E4" s="35"/>
      <c r="F4" s="35" t="s">
        <v>116</v>
      </c>
      <c r="G4" s="35"/>
      <c r="H4" s="54"/>
      <c r="I4" s="38" t="s">
        <v>96</v>
      </c>
      <c r="J4" s="54" t="s">
        <v>63</v>
      </c>
      <c r="K4" s="54"/>
      <c r="L4" s="54"/>
      <c r="M4" s="54"/>
      <c r="N4" s="56"/>
    </row>
    <row r="5" spans="1:64" ht="15" customHeight="1" x14ac:dyDescent="0.25">
      <c r="A5" s="34"/>
      <c r="B5" s="35"/>
      <c r="C5" s="35"/>
      <c r="D5" s="35"/>
      <c r="E5" s="35"/>
      <c r="F5" s="35"/>
      <c r="G5" s="35"/>
      <c r="H5" s="54"/>
      <c r="I5" s="35"/>
      <c r="J5" s="54"/>
      <c r="K5" s="54"/>
      <c r="L5" s="54"/>
      <c r="M5" s="54"/>
      <c r="N5" s="56"/>
    </row>
    <row r="6" spans="1:64" ht="15" customHeight="1" x14ac:dyDescent="0.25">
      <c r="A6" s="36" t="s">
        <v>12</v>
      </c>
      <c r="B6" s="35"/>
      <c r="C6" s="35"/>
      <c r="D6" s="38" t="s">
        <v>149</v>
      </c>
      <c r="E6" s="35"/>
      <c r="F6" s="35" t="s">
        <v>39</v>
      </c>
      <c r="G6" s="35"/>
      <c r="H6" s="54" t="s">
        <v>121</v>
      </c>
      <c r="I6" s="38" t="s">
        <v>114</v>
      </c>
      <c r="J6" s="54" t="s">
        <v>63</v>
      </c>
      <c r="K6" s="54"/>
      <c r="L6" s="54"/>
      <c r="M6" s="54"/>
      <c r="N6" s="56"/>
    </row>
    <row r="7" spans="1:64" ht="15" customHeight="1" x14ac:dyDescent="0.25">
      <c r="A7" s="34"/>
      <c r="B7" s="35"/>
      <c r="C7" s="35"/>
      <c r="D7" s="35"/>
      <c r="E7" s="35"/>
      <c r="F7" s="35"/>
      <c r="G7" s="35"/>
      <c r="H7" s="54"/>
      <c r="I7" s="35"/>
      <c r="J7" s="54"/>
      <c r="K7" s="54"/>
      <c r="L7" s="54"/>
      <c r="M7" s="54"/>
      <c r="N7" s="56"/>
    </row>
    <row r="8" spans="1:64" ht="15" customHeight="1" x14ac:dyDescent="0.25">
      <c r="A8" s="36" t="s">
        <v>66</v>
      </c>
      <c r="B8" s="35"/>
      <c r="C8" s="35"/>
      <c r="D8" s="38" t="s">
        <v>121</v>
      </c>
      <c r="E8" s="35"/>
      <c r="F8" s="35" t="s">
        <v>75</v>
      </c>
      <c r="G8" s="35"/>
      <c r="H8" s="55"/>
      <c r="I8" s="38" t="s">
        <v>90</v>
      </c>
      <c r="J8" s="54"/>
      <c r="K8" s="54"/>
      <c r="L8" s="54"/>
      <c r="M8" s="54"/>
      <c r="N8" s="56"/>
    </row>
    <row r="9" spans="1:64" ht="15" customHeight="1" thickBot="1" x14ac:dyDescent="0.3">
      <c r="A9" s="34"/>
      <c r="B9" s="35"/>
      <c r="C9" s="35"/>
      <c r="D9" s="35"/>
      <c r="E9" s="35"/>
      <c r="F9" s="35"/>
      <c r="G9" s="35"/>
      <c r="H9" s="54"/>
      <c r="I9" s="35"/>
      <c r="J9" s="54"/>
      <c r="K9" s="54"/>
      <c r="L9" s="54"/>
      <c r="M9" s="54"/>
      <c r="N9" s="56"/>
    </row>
    <row r="10" spans="1:64" ht="15" customHeight="1" x14ac:dyDescent="0.25">
      <c r="A10" s="17" t="s">
        <v>11</v>
      </c>
      <c r="B10" s="3" t="s">
        <v>99</v>
      </c>
      <c r="C10" s="3" t="s">
        <v>41</v>
      </c>
      <c r="D10" s="41" t="s">
        <v>143</v>
      </c>
      <c r="E10" s="42"/>
      <c r="F10" s="3" t="s">
        <v>47</v>
      </c>
      <c r="G10" s="16" t="s">
        <v>81</v>
      </c>
      <c r="H10" s="13" t="s">
        <v>38</v>
      </c>
      <c r="I10" s="48" t="s">
        <v>88</v>
      </c>
      <c r="J10" s="49"/>
      <c r="K10" s="50"/>
      <c r="L10" s="49" t="s">
        <v>19</v>
      </c>
      <c r="M10" s="49"/>
      <c r="N10" s="18" t="s">
        <v>30</v>
      </c>
      <c r="BK10" s="5" t="s">
        <v>53</v>
      </c>
      <c r="BL10" s="6" t="s">
        <v>69</v>
      </c>
    </row>
    <row r="11" spans="1:64" ht="15" customHeight="1" thickBot="1" x14ac:dyDescent="0.3">
      <c r="A11" s="19" t="s">
        <v>121</v>
      </c>
      <c r="B11" s="10" t="s">
        <v>121</v>
      </c>
      <c r="C11" s="10" t="s">
        <v>121</v>
      </c>
      <c r="D11" s="46" t="s">
        <v>133</v>
      </c>
      <c r="E11" s="47"/>
      <c r="F11" s="10" t="s">
        <v>121</v>
      </c>
      <c r="G11" s="10" t="s">
        <v>121</v>
      </c>
      <c r="H11" s="2" t="s">
        <v>123</v>
      </c>
      <c r="I11" s="1" t="s">
        <v>5</v>
      </c>
      <c r="J11" s="7" t="s">
        <v>22</v>
      </c>
      <c r="K11" s="14" t="s">
        <v>13</v>
      </c>
      <c r="L11" s="7" t="s">
        <v>43</v>
      </c>
      <c r="M11" s="2" t="s">
        <v>13</v>
      </c>
      <c r="N11" s="20" t="s">
        <v>27</v>
      </c>
      <c r="Z11" s="5" t="s">
        <v>106</v>
      </c>
      <c r="AA11" s="5" t="s">
        <v>83</v>
      </c>
      <c r="AB11" s="5" t="s">
        <v>138</v>
      </c>
      <c r="AC11" s="5" t="s">
        <v>32</v>
      </c>
      <c r="AD11" s="5" t="s">
        <v>112</v>
      </c>
      <c r="AE11" s="5" t="s">
        <v>52</v>
      </c>
      <c r="AF11" s="5" t="s">
        <v>117</v>
      </c>
      <c r="AG11" s="5" t="s">
        <v>59</v>
      </c>
      <c r="AH11" s="5" t="s">
        <v>28</v>
      </c>
      <c r="BH11" s="5" t="s">
        <v>107</v>
      </c>
      <c r="BI11" s="5" t="s">
        <v>136</v>
      </c>
      <c r="BJ11" s="5" t="s">
        <v>144</v>
      </c>
    </row>
    <row r="12" spans="1:64" ht="15" hidden="1" customHeight="1" x14ac:dyDescent="0.25">
      <c r="A12" s="21" t="s">
        <v>97</v>
      </c>
      <c r="B12" s="8" t="s">
        <v>97</v>
      </c>
      <c r="C12" s="8" t="s">
        <v>110</v>
      </c>
      <c r="D12" s="51" t="s">
        <v>73</v>
      </c>
      <c r="E12" s="51"/>
      <c r="F12" s="11" t="s">
        <v>121</v>
      </c>
      <c r="G12" s="11" t="s">
        <v>121</v>
      </c>
      <c r="H12" s="11" t="s">
        <v>121</v>
      </c>
      <c r="I12" s="15">
        <f>SUM(I13:I13)</f>
        <v>0</v>
      </c>
      <c r="J12" s="15">
        <f>SUM(J13:J13)</f>
        <v>0</v>
      </c>
      <c r="K12" s="15">
        <f>SUM(K13:K13)</f>
        <v>0</v>
      </c>
      <c r="L12" s="5" t="s">
        <v>97</v>
      </c>
      <c r="M12" s="15">
        <f>SUM(M13:M13)</f>
        <v>0</v>
      </c>
      <c r="N12" s="22" t="s">
        <v>97</v>
      </c>
      <c r="AI12" s="5" t="s">
        <v>97</v>
      </c>
      <c r="AS12" s="15">
        <f>SUM(AJ13:AJ13)</f>
        <v>0</v>
      </c>
      <c r="AT12" s="15">
        <f>SUM(AK13:AK13)</f>
        <v>0</v>
      </c>
      <c r="AU12" s="15">
        <f>SUM(AL13:AL13)</f>
        <v>0</v>
      </c>
    </row>
    <row r="13" spans="1:64" ht="15" hidden="1" customHeight="1" x14ac:dyDescent="0.25">
      <c r="A13" s="23" t="s">
        <v>129</v>
      </c>
      <c r="B13" s="9" t="s">
        <v>97</v>
      </c>
      <c r="C13" s="9" t="s">
        <v>68</v>
      </c>
      <c r="D13" s="35" t="s">
        <v>56</v>
      </c>
      <c r="E13" s="35"/>
      <c r="F13" s="9" t="s">
        <v>25</v>
      </c>
      <c r="G13" s="4">
        <v>1</v>
      </c>
      <c r="H13" s="4">
        <v>0</v>
      </c>
      <c r="I13" s="4">
        <f>G13*AO13</f>
        <v>0</v>
      </c>
      <c r="J13" s="4">
        <f>G13*AP13</f>
        <v>0</v>
      </c>
      <c r="K13" s="4">
        <f>G13*H13</f>
        <v>0</v>
      </c>
      <c r="L13" s="4">
        <v>0</v>
      </c>
      <c r="M13" s="4">
        <f>G13*L13</f>
        <v>0</v>
      </c>
      <c r="N13" s="24" t="s">
        <v>151</v>
      </c>
      <c r="Z13" s="4">
        <f>IF(AQ13="5",BJ13,0)</f>
        <v>0</v>
      </c>
      <c r="AB13" s="4">
        <f>IF(AQ13="1",BH13,0)</f>
        <v>0</v>
      </c>
      <c r="AC13" s="4">
        <f>IF(AQ13="1",BI13,0)</f>
        <v>0</v>
      </c>
      <c r="AD13" s="4">
        <f>IF(AQ13="7",BH13,0)</f>
        <v>0</v>
      </c>
      <c r="AE13" s="4">
        <f>IF(AQ13="7",BI13,0)</f>
        <v>0</v>
      </c>
      <c r="AF13" s="4">
        <f>IF(AQ13="2",BH13,0)</f>
        <v>0</v>
      </c>
      <c r="AG13" s="4">
        <f>IF(AQ13="2",BI13,0)</f>
        <v>0</v>
      </c>
      <c r="AH13" s="4">
        <f>IF(AQ13="0",BJ13,0)</f>
        <v>0</v>
      </c>
      <c r="AI13" s="5" t="s">
        <v>97</v>
      </c>
      <c r="AJ13" s="4">
        <f>IF(AN13=0,K13,0)</f>
        <v>0</v>
      </c>
      <c r="AK13" s="4">
        <f>IF(AN13=15,K13,0)</f>
        <v>0</v>
      </c>
      <c r="AL13" s="4">
        <f>IF(AN13=21,K13,0)</f>
        <v>0</v>
      </c>
      <c r="AN13" s="4">
        <v>21</v>
      </c>
      <c r="AO13" s="4">
        <f>H13*0</f>
        <v>0</v>
      </c>
      <c r="AP13" s="4">
        <f>H13*(1-0)</f>
        <v>0</v>
      </c>
      <c r="AQ13" s="12" t="s">
        <v>129</v>
      </c>
      <c r="AV13" s="4">
        <f>AW13+AX13</f>
        <v>0</v>
      </c>
      <c r="AW13" s="4">
        <f>G13*AO13</f>
        <v>0</v>
      </c>
      <c r="AX13" s="4">
        <f>G13*AP13</f>
        <v>0</v>
      </c>
      <c r="AY13" s="12" t="s">
        <v>14</v>
      </c>
      <c r="AZ13" s="12" t="s">
        <v>15</v>
      </c>
      <c r="BA13" s="5" t="s">
        <v>105</v>
      </c>
      <c r="BC13" s="4">
        <f>AW13+AX13</f>
        <v>0</v>
      </c>
      <c r="BD13" s="4">
        <f>H13/(100-BE13)*100</f>
        <v>0</v>
      </c>
      <c r="BE13" s="4">
        <v>0</v>
      </c>
      <c r="BF13" s="4">
        <f>M13</f>
        <v>0</v>
      </c>
      <c r="BH13" s="4">
        <f>G13*AO13</f>
        <v>0</v>
      </c>
      <c r="BI13" s="4">
        <f>G13*AP13</f>
        <v>0</v>
      </c>
      <c r="BJ13" s="4">
        <f>G13*H13</f>
        <v>0</v>
      </c>
      <c r="BK13" s="4"/>
      <c r="BL13" s="4">
        <v>11</v>
      </c>
    </row>
    <row r="14" spans="1:64" ht="15" customHeight="1" x14ac:dyDescent="0.25">
      <c r="A14" s="21" t="s">
        <v>97</v>
      </c>
      <c r="B14" s="8" t="s">
        <v>97</v>
      </c>
      <c r="C14" s="8" t="s">
        <v>34</v>
      </c>
      <c r="D14" s="51" t="s">
        <v>1</v>
      </c>
      <c r="E14" s="51"/>
      <c r="F14" s="11" t="s">
        <v>121</v>
      </c>
      <c r="G14" s="11" t="s">
        <v>121</v>
      </c>
      <c r="H14" s="57" t="s">
        <v>121</v>
      </c>
      <c r="I14" s="15">
        <f>SUM(I15:I15)</f>
        <v>0</v>
      </c>
      <c r="J14" s="15">
        <f>SUM(J15:J15)</f>
        <v>0</v>
      </c>
      <c r="K14" s="15">
        <f>SUM(K15:K15)</f>
        <v>0</v>
      </c>
      <c r="L14" s="5" t="s">
        <v>97</v>
      </c>
      <c r="M14" s="15">
        <f>SUM(M15:M15)</f>
        <v>0</v>
      </c>
      <c r="N14" s="22" t="s">
        <v>97</v>
      </c>
      <c r="AI14" s="5" t="s">
        <v>97</v>
      </c>
      <c r="AS14" s="15">
        <f>SUM(AJ15:AJ15)</f>
        <v>0</v>
      </c>
      <c r="AT14" s="15">
        <f>SUM(AK15:AK15)</f>
        <v>0</v>
      </c>
      <c r="AU14" s="15">
        <f>SUM(AL15:AL15)</f>
        <v>0</v>
      </c>
    </row>
    <row r="15" spans="1:64" ht="15" customHeight="1" x14ac:dyDescent="0.25">
      <c r="A15" s="23">
        <v>1</v>
      </c>
      <c r="B15" s="9" t="s">
        <v>97</v>
      </c>
      <c r="C15" s="9" t="s">
        <v>21</v>
      </c>
      <c r="D15" s="35" t="s">
        <v>120</v>
      </c>
      <c r="E15" s="35"/>
      <c r="F15" s="9" t="s">
        <v>125</v>
      </c>
      <c r="G15" s="4">
        <v>1.76</v>
      </c>
      <c r="H15" s="58">
        <v>0</v>
      </c>
      <c r="I15" s="4">
        <f>G15*AO15</f>
        <v>0</v>
      </c>
      <c r="J15" s="4">
        <f>G15*AP15</f>
        <v>0</v>
      </c>
      <c r="K15" s="4">
        <f>G15*H15</f>
        <v>0</v>
      </c>
      <c r="L15" s="4">
        <v>0</v>
      </c>
      <c r="M15" s="4">
        <f>G15*L15</f>
        <v>0</v>
      </c>
      <c r="N15" s="24" t="s">
        <v>151</v>
      </c>
      <c r="Z15" s="4">
        <f>IF(AQ15="5",BJ15,0)</f>
        <v>0</v>
      </c>
      <c r="AB15" s="4">
        <f>IF(AQ15="1",BH15,0)</f>
        <v>0</v>
      </c>
      <c r="AC15" s="4">
        <f>IF(AQ15="1",BI15,0)</f>
        <v>0</v>
      </c>
      <c r="AD15" s="4">
        <f>IF(AQ15="7",BH15,0)</f>
        <v>0</v>
      </c>
      <c r="AE15" s="4">
        <f>IF(AQ15="7",BI15,0)</f>
        <v>0</v>
      </c>
      <c r="AF15" s="4">
        <f>IF(AQ15="2",BH15,0)</f>
        <v>0</v>
      </c>
      <c r="AG15" s="4">
        <f>IF(AQ15="2",BI15,0)</f>
        <v>0</v>
      </c>
      <c r="AH15" s="4">
        <f>IF(AQ15="0",BJ15,0)</f>
        <v>0</v>
      </c>
      <c r="AI15" s="5" t="s">
        <v>97</v>
      </c>
      <c r="AJ15" s="4">
        <f>IF(AN15=0,K15,0)</f>
        <v>0</v>
      </c>
      <c r="AK15" s="4">
        <f>IF(AN15=15,K15,0)</f>
        <v>0</v>
      </c>
      <c r="AL15" s="4">
        <f>IF(AN15=21,K15,0)</f>
        <v>0</v>
      </c>
      <c r="AN15" s="4">
        <v>21</v>
      </c>
      <c r="AO15" s="4">
        <f>H15*0</f>
        <v>0</v>
      </c>
      <c r="AP15" s="4">
        <f>H15*(1-0)</f>
        <v>0</v>
      </c>
      <c r="AQ15" s="12" t="s">
        <v>129</v>
      </c>
      <c r="AV15" s="4">
        <f>AW15+AX15</f>
        <v>0</v>
      </c>
      <c r="AW15" s="4">
        <f>G15*AO15</f>
        <v>0</v>
      </c>
      <c r="AX15" s="4">
        <f>G15*AP15</f>
        <v>0</v>
      </c>
      <c r="AY15" s="12" t="s">
        <v>118</v>
      </c>
      <c r="AZ15" s="12" t="s">
        <v>15</v>
      </c>
      <c r="BA15" s="5" t="s">
        <v>105</v>
      </c>
      <c r="BC15" s="4">
        <f>AW15+AX15</f>
        <v>0</v>
      </c>
      <c r="BD15" s="4">
        <f>H15/(100-BE15)*100</f>
        <v>0</v>
      </c>
      <c r="BE15" s="4">
        <v>0</v>
      </c>
      <c r="BF15" s="4">
        <f>M15</f>
        <v>0</v>
      </c>
      <c r="BH15" s="4">
        <f>G15*AO15</f>
        <v>0</v>
      </c>
      <c r="BI15" s="4">
        <f>G15*AP15</f>
        <v>0</v>
      </c>
      <c r="BJ15" s="4">
        <f>G15*H15</f>
        <v>0</v>
      </c>
      <c r="BK15" s="4"/>
      <c r="BL15" s="4">
        <v>13</v>
      </c>
    </row>
    <row r="16" spans="1:64" ht="15" customHeight="1" x14ac:dyDescent="0.25">
      <c r="A16" s="21" t="s">
        <v>97</v>
      </c>
      <c r="B16" s="8" t="s">
        <v>97</v>
      </c>
      <c r="C16" s="8" t="s">
        <v>78</v>
      </c>
      <c r="D16" s="51" t="s">
        <v>124</v>
      </c>
      <c r="E16" s="51"/>
      <c r="F16" s="11" t="s">
        <v>121</v>
      </c>
      <c r="G16" s="11" t="s">
        <v>121</v>
      </c>
      <c r="H16" s="57" t="s">
        <v>121</v>
      </c>
      <c r="I16" s="15">
        <f>SUM(I17:I17)</f>
        <v>0</v>
      </c>
      <c r="J16" s="15">
        <f>SUM(J17:J17)</f>
        <v>0</v>
      </c>
      <c r="K16" s="15">
        <f>SUM(K17:K17)</f>
        <v>0</v>
      </c>
      <c r="L16" s="5" t="s">
        <v>97</v>
      </c>
      <c r="M16" s="15">
        <f>SUM(M17:M17)</f>
        <v>1.5024999999999999</v>
      </c>
      <c r="N16" s="22" t="s">
        <v>97</v>
      </c>
      <c r="AI16" s="5" t="s">
        <v>97</v>
      </c>
      <c r="AS16" s="15">
        <f>SUM(AJ17:AJ17)</f>
        <v>0</v>
      </c>
      <c r="AT16" s="15">
        <f>SUM(AK17:AK17)</f>
        <v>0</v>
      </c>
      <c r="AU16" s="15">
        <f>SUM(AL17:AL17)</f>
        <v>0</v>
      </c>
    </row>
    <row r="17" spans="1:64" ht="15" customHeight="1" x14ac:dyDescent="0.25">
      <c r="A17" s="23">
        <v>2</v>
      </c>
      <c r="B17" s="9" t="s">
        <v>97</v>
      </c>
      <c r="C17" s="9" t="s">
        <v>45</v>
      </c>
      <c r="D17" s="35" t="s">
        <v>145</v>
      </c>
      <c r="E17" s="35"/>
      <c r="F17" s="9" t="s">
        <v>127</v>
      </c>
      <c r="G17" s="4">
        <v>2</v>
      </c>
      <c r="H17" s="58">
        <v>0</v>
      </c>
      <c r="I17" s="4">
        <f>G17*AO17</f>
        <v>0</v>
      </c>
      <c r="J17" s="4">
        <f>G17*AP17</f>
        <v>0</v>
      </c>
      <c r="K17" s="4">
        <f>G17*H17</f>
        <v>0</v>
      </c>
      <c r="L17" s="4">
        <v>0.75124999999999997</v>
      </c>
      <c r="M17" s="4">
        <f>G17*L17</f>
        <v>1.5024999999999999</v>
      </c>
      <c r="N17" s="24" t="s">
        <v>151</v>
      </c>
      <c r="Z17" s="4">
        <f>IF(AQ17="5",BJ17,0)</f>
        <v>0</v>
      </c>
      <c r="AB17" s="4">
        <f>IF(AQ17="1",BH17,0)</f>
        <v>0</v>
      </c>
      <c r="AC17" s="4">
        <f>IF(AQ17="1",BI17,0)</f>
        <v>0</v>
      </c>
      <c r="AD17" s="4">
        <f>IF(AQ17="7",BH17,0)</f>
        <v>0</v>
      </c>
      <c r="AE17" s="4">
        <f>IF(AQ17="7",BI17,0)</f>
        <v>0</v>
      </c>
      <c r="AF17" s="4">
        <f>IF(AQ17="2",BH17,0)</f>
        <v>0</v>
      </c>
      <c r="AG17" s="4">
        <f>IF(AQ17="2",BI17,0)</f>
        <v>0</v>
      </c>
      <c r="AH17" s="4">
        <f>IF(AQ17="0",BJ17,0)</f>
        <v>0</v>
      </c>
      <c r="AI17" s="5" t="s">
        <v>97</v>
      </c>
      <c r="AJ17" s="4">
        <f>IF(AN17=0,K17,0)</f>
        <v>0</v>
      </c>
      <c r="AK17" s="4">
        <f>IF(AN17=15,K17,0)</f>
        <v>0</v>
      </c>
      <c r="AL17" s="4">
        <f>IF(AN17=21,K17,0)</f>
        <v>0</v>
      </c>
      <c r="AN17" s="4">
        <v>21</v>
      </c>
      <c r="AO17" s="4">
        <f>H17*0.724821970696012</f>
        <v>0</v>
      </c>
      <c r="AP17" s="4">
        <f>H17*(1-0.724821970696012)</f>
        <v>0</v>
      </c>
      <c r="AQ17" s="12" t="s">
        <v>129</v>
      </c>
      <c r="AV17" s="4">
        <f>AW17+AX17</f>
        <v>0</v>
      </c>
      <c r="AW17" s="4">
        <f>G17*AO17</f>
        <v>0</v>
      </c>
      <c r="AX17" s="4">
        <f>G17*AP17</f>
        <v>0</v>
      </c>
      <c r="AY17" s="12" t="s">
        <v>98</v>
      </c>
      <c r="AZ17" s="12" t="s">
        <v>7</v>
      </c>
      <c r="BA17" s="5" t="s">
        <v>105</v>
      </c>
      <c r="BC17" s="4">
        <f>AW17+AX17</f>
        <v>0</v>
      </c>
      <c r="BD17" s="4">
        <f>H17/(100-BE17)*100</f>
        <v>0</v>
      </c>
      <c r="BE17" s="4">
        <v>0</v>
      </c>
      <c r="BF17" s="4">
        <f>M17</f>
        <v>1.5024999999999999</v>
      </c>
      <c r="BH17" s="4">
        <f>G17*AO17</f>
        <v>0</v>
      </c>
      <c r="BI17" s="4">
        <f>G17*AP17</f>
        <v>0</v>
      </c>
      <c r="BJ17" s="4">
        <f>G17*H17</f>
        <v>0</v>
      </c>
      <c r="BK17" s="4"/>
      <c r="BL17" s="4">
        <v>31</v>
      </c>
    </row>
    <row r="18" spans="1:64" ht="15" customHeight="1" x14ac:dyDescent="0.25">
      <c r="A18" s="21" t="s">
        <v>97</v>
      </c>
      <c r="B18" s="8" t="s">
        <v>97</v>
      </c>
      <c r="C18" s="8" t="s">
        <v>86</v>
      </c>
      <c r="D18" s="51" t="s">
        <v>94</v>
      </c>
      <c r="E18" s="51"/>
      <c r="F18" s="11" t="s">
        <v>121</v>
      </c>
      <c r="G18" s="11" t="s">
        <v>121</v>
      </c>
      <c r="H18" s="57" t="s">
        <v>121</v>
      </c>
      <c r="I18" s="15">
        <f>SUM(I19:I22)</f>
        <v>0</v>
      </c>
      <c r="J18" s="15">
        <f>SUM(J19:J22)</f>
        <v>0</v>
      </c>
      <c r="K18" s="15">
        <f>SUM(K19:K22)</f>
        <v>0</v>
      </c>
      <c r="L18" s="5" t="s">
        <v>97</v>
      </c>
      <c r="M18" s="15">
        <f>SUM(M19:M22)</f>
        <v>1302.2289000000001</v>
      </c>
      <c r="N18" s="22" t="s">
        <v>97</v>
      </c>
      <c r="AI18" s="5" t="s">
        <v>97</v>
      </c>
      <c r="AS18" s="15">
        <f>SUM(AJ19:AJ22)</f>
        <v>0</v>
      </c>
      <c r="AT18" s="15">
        <f>SUM(AK19:AK22)</f>
        <v>0</v>
      </c>
      <c r="AU18" s="15">
        <f>SUM(AL19:AL22)</f>
        <v>0</v>
      </c>
    </row>
    <row r="19" spans="1:64" ht="15" customHeight="1" x14ac:dyDescent="0.25">
      <c r="A19" s="23">
        <v>3</v>
      </c>
      <c r="B19" s="9" t="s">
        <v>97</v>
      </c>
      <c r="C19" s="9" t="s">
        <v>9</v>
      </c>
      <c r="D19" s="35" t="s">
        <v>79</v>
      </c>
      <c r="E19" s="35"/>
      <c r="F19" s="9" t="s">
        <v>127</v>
      </c>
      <c r="G19" s="4">
        <v>1501.2</v>
      </c>
      <c r="H19" s="58">
        <v>0</v>
      </c>
      <c r="I19" s="4">
        <f>G19*AO19</f>
        <v>0</v>
      </c>
      <c r="J19" s="4">
        <f>G19*AP19</f>
        <v>0</v>
      </c>
      <c r="K19" s="4">
        <f>G19*H19</f>
        <v>0</v>
      </c>
      <c r="L19" s="4">
        <v>0.55125000000000002</v>
      </c>
      <c r="M19" s="4">
        <f>G19*L19</f>
        <v>827.53650000000005</v>
      </c>
      <c r="N19" s="24" t="s">
        <v>151</v>
      </c>
      <c r="Z19" s="4">
        <f>IF(AQ19="5",BJ19,0)</f>
        <v>0</v>
      </c>
      <c r="AB19" s="4">
        <f>IF(AQ19="1",BH19,0)</f>
        <v>0</v>
      </c>
      <c r="AC19" s="4">
        <f>IF(AQ19="1",BI19,0)</f>
        <v>0</v>
      </c>
      <c r="AD19" s="4">
        <f>IF(AQ19="7",BH19,0)</f>
        <v>0</v>
      </c>
      <c r="AE19" s="4">
        <f>IF(AQ19="7",BI19,0)</f>
        <v>0</v>
      </c>
      <c r="AF19" s="4">
        <f>IF(AQ19="2",BH19,0)</f>
        <v>0</v>
      </c>
      <c r="AG19" s="4">
        <f>IF(AQ19="2",BI19,0)</f>
        <v>0</v>
      </c>
      <c r="AH19" s="4">
        <f>IF(AQ19="0",BJ19,0)</f>
        <v>0</v>
      </c>
      <c r="AI19" s="5" t="s">
        <v>97</v>
      </c>
      <c r="AJ19" s="4">
        <f>IF(AN19=0,K19,0)</f>
        <v>0</v>
      </c>
      <c r="AK19" s="4">
        <f>IF(AN19=15,K19,0)</f>
        <v>0</v>
      </c>
      <c r="AL19" s="4">
        <f>IF(AN19=21,K19,0)</f>
        <v>0</v>
      </c>
      <c r="AN19" s="4">
        <v>21</v>
      </c>
      <c r="AO19" s="4">
        <f>H19*0.882806451612903</f>
        <v>0</v>
      </c>
      <c r="AP19" s="4">
        <f>H19*(1-0.882806451612903)</f>
        <v>0</v>
      </c>
      <c r="AQ19" s="12" t="s">
        <v>129</v>
      </c>
      <c r="AV19" s="4">
        <f>AW19+AX19</f>
        <v>0</v>
      </c>
      <c r="AW19" s="4">
        <f>G19*AO19</f>
        <v>0</v>
      </c>
      <c r="AX19" s="4">
        <f>G19*AP19</f>
        <v>0</v>
      </c>
      <c r="AY19" s="12" t="s">
        <v>141</v>
      </c>
      <c r="AZ19" s="12" t="s">
        <v>82</v>
      </c>
      <c r="BA19" s="5" t="s">
        <v>105</v>
      </c>
      <c r="BC19" s="4">
        <f>AW19+AX19</f>
        <v>0</v>
      </c>
      <c r="BD19" s="4">
        <f>H19/(100-BE19)*100</f>
        <v>0</v>
      </c>
      <c r="BE19" s="4">
        <v>0</v>
      </c>
      <c r="BF19" s="4">
        <f>M19</f>
        <v>827.53650000000005</v>
      </c>
      <c r="BH19" s="4">
        <f>G19*AO19</f>
        <v>0</v>
      </c>
      <c r="BI19" s="4">
        <f>G19*AP19</f>
        <v>0</v>
      </c>
      <c r="BJ19" s="4">
        <f>G19*H19</f>
        <v>0</v>
      </c>
      <c r="BK19" s="4"/>
      <c r="BL19" s="4">
        <v>56</v>
      </c>
    </row>
    <row r="20" spans="1:64" ht="15" customHeight="1" x14ac:dyDescent="0.25">
      <c r="A20" s="23">
        <v>4</v>
      </c>
      <c r="B20" s="9" t="s">
        <v>97</v>
      </c>
      <c r="C20" s="9" t="s">
        <v>76</v>
      </c>
      <c r="D20" s="35" t="s">
        <v>36</v>
      </c>
      <c r="E20" s="35"/>
      <c r="F20" s="9" t="s">
        <v>127</v>
      </c>
      <c r="G20" s="4">
        <v>1501.2</v>
      </c>
      <c r="H20" s="58">
        <v>0</v>
      </c>
      <c r="I20" s="4">
        <f>G20*AO20</f>
        <v>0</v>
      </c>
      <c r="J20" s="4">
        <f>G20*AP20</f>
        <v>0</v>
      </c>
      <c r="K20" s="4">
        <f>G20*H20</f>
        <v>0</v>
      </c>
      <c r="L20" s="4">
        <v>0.126</v>
      </c>
      <c r="M20" s="4">
        <f>G20*L20</f>
        <v>189.15120000000002</v>
      </c>
      <c r="N20" s="24" t="s">
        <v>151</v>
      </c>
      <c r="Z20" s="4">
        <f>IF(AQ20="5",BJ20,0)</f>
        <v>0</v>
      </c>
      <c r="AB20" s="4">
        <f>IF(AQ20="1",BH20,0)</f>
        <v>0</v>
      </c>
      <c r="AC20" s="4">
        <f>IF(AQ20="1",BI20,0)</f>
        <v>0</v>
      </c>
      <c r="AD20" s="4">
        <f>IF(AQ20="7",BH20,0)</f>
        <v>0</v>
      </c>
      <c r="AE20" s="4">
        <f>IF(AQ20="7",BI20,0)</f>
        <v>0</v>
      </c>
      <c r="AF20" s="4">
        <f>IF(AQ20="2",BH20,0)</f>
        <v>0</v>
      </c>
      <c r="AG20" s="4">
        <f>IF(AQ20="2",BI20,0)</f>
        <v>0</v>
      </c>
      <c r="AH20" s="4">
        <f>IF(AQ20="0",BJ20,0)</f>
        <v>0</v>
      </c>
      <c r="AI20" s="5" t="s">
        <v>97</v>
      </c>
      <c r="AJ20" s="4">
        <f>IF(AN20=0,K20,0)</f>
        <v>0</v>
      </c>
      <c r="AK20" s="4">
        <f>IF(AN20=15,K20,0)</f>
        <v>0</v>
      </c>
      <c r="AL20" s="4">
        <f>IF(AN20=21,K20,0)</f>
        <v>0</v>
      </c>
      <c r="AN20" s="4">
        <v>21</v>
      </c>
      <c r="AO20" s="4">
        <f>H20*0.692065663474692</f>
        <v>0</v>
      </c>
      <c r="AP20" s="4">
        <f>H20*(1-0.692065663474692)</f>
        <v>0</v>
      </c>
      <c r="AQ20" s="12" t="s">
        <v>129</v>
      </c>
      <c r="AV20" s="4">
        <f>AW20+AX20</f>
        <v>0</v>
      </c>
      <c r="AW20" s="4">
        <f>G20*AO20</f>
        <v>0</v>
      </c>
      <c r="AX20" s="4">
        <f>G20*AP20</f>
        <v>0</v>
      </c>
      <c r="AY20" s="12" t="s">
        <v>141</v>
      </c>
      <c r="AZ20" s="12" t="s">
        <v>82</v>
      </c>
      <c r="BA20" s="5" t="s">
        <v>105</v>
      </c>
      <c r="BC20" s="4">
        <f>AW20+AX20</f>
        <v>0</v>
      </c>
      <c r="BD20" s="4">
        <f>H20/(100-BE20)*100</f>
        <v>0</v>
      </c>
      <c r="BE20" s="4">
        <v>0</v>
      </c>
      <c r="BF20" s="4">
        <f>M20</f>
        <v>189.15120000000002</v>
      </c>
      <c r="BH20" s="4">
        <f>G20*AO20</f>
        <v>0</v>
      </c>
      <c r="BI20" s="4">
        <f>G20*AP20</f>
        <v>0</v>
      </c>
      <c r="BJ20" s="4">
        <f>G20*H20</f>
        <v>0</v>
      </c>
      <c r="BK20" s="4"/>
      <c r="BL20" s="4">
        <v>56</v>
      </c>
    </row>
    <row r="21" spans="1:64" ht="15" customHeight="1" x14ac:dyDescent="0.25">
      <c r="A21" s="23">
        <v>5</v>
      </c>
      <c r="B21" s="9" t="s">
        <v>97</v>
      </c>
      <c r="C21" s="9" t="s">
        <v>135</v>
      </c>
      <c r="D21" s="35" t="s">
        <v>2</v>
      </c>
      <c r="E21" s="35"/>
      <c r="F21" s="9" t="s">
        <v>127</v>
      </c>
      <c r="G21" s="4">
        <v>377.7</v>
      </c>
      <c r="H21" s="58">
        <v>0</v>
      </c>
      <c r="I21" s="4">
        <f>G21*AO21</f>
        <v>0</v>
      </c>
      <c r="J21" s="4">
        <f>G21*AP21</f>
        <v>0</v>
      </c>
      <c r="K21" s="4">
        <f>G21*H21</f>
        <v>0</v>
      </c>
      <c r="L21" s="4">
        <v>0.378</v>
      </c>
      <c r="M21" s="4">
        <f>G21*L21</f>
        <v>142.7706</v>
      </c>
      <c r="N21" s="24" t="s">
        <v>151</v>
      </c>
      <c r="Z21" s="4">
        <f>IF(AQ21="5",BJ21,0)</f>
        <v>0</v>
      </c>
      <c r="AB21" s="4">
        <f>IF(AQ21="1",BH21,0)</f>
        <v>0</v>
      </c>
      <c r="AC21" s="4">
        <f>IF(AQ21="1",BI21,0)</f>
        <v>0</v>
      </c>
      <c r="AD21" s="4">
        <f>IF(AQ21="7",BH21,0)</f>
        <v>0</v>
      </c>
      <c r="AE21" s="4">
        <f>IF(AQ21="7",BI21,0)</f>
        <v>0</v>
      </c>
      <c r="AF21" s="4">
        <f>IF(AQ21="2",BH21,0)</f>
        <v>0</v>
      </c>
      <c r="AG21" s="4">
        <f>IF(AQ21="2",BI21,0)</f>
        <v>0</v>
      </c>
      <c r="AH21" s="4">
        <f>IF(AQ21="0",BJ21,0)</f>
        <v>0</v>
      </c>
      <c r="AI21" s="5" t="s">
        <v>97</v>
      </c>
      <c r="AJ21" s="4">
        <f>IF(AN21=0,K21,0)</f>
        <v>0</v>
      </c>
      <c r="AK21" s="4">
        <f>IF(AN21=15,K21,0)</f>
        <v>0</v>
      </c>
      <c r="AL21" s="4">
        <f>IF(AN21=21,K21,0)</f>
        <v>0</v>
      </c>
      <c r="AN21" s="4">
        <v>21</v>
      </c>
      <c r="AO21" s="4">
        <f>H21*0.8804039479746</f>
        <v>0</v>
      </c>
      <c r="AP21" s="4">
        <f>H21*(1-0.8804039479746)</f>
        <v>0</v>
      </c>
      <c r="AQ21" s="12" t="s">
        <v>129</v>
      </c>
      <c r="AV21" s="4">
        <f>AW21+AX21</f>
        <v>0</v>
      </c>
      <c r="AW21" s="4">
        <f>G21*AO21</f>
        <v>0</v>
      </c>
      <c r="AX21" s="4">
        <f>G21*AP21</f>
        <v>0</v>
      </c>
      <c r="AY21" s="12" t="s">
        <v>141</v>
      </c>
      <c r="AZ21" s="12" t="s">
        <v>82</v>
      </c>
      <c r="BA21" s="5" t="s">
        <v>105</v>
      </c>
      <c r="BC21" s="4">
        <f>AW21+AX21</f>
        <v>0</v>
      </c>
      <c r="BD21" s="4">
        <f>H21/(100-BE21)*100</f>
        <v>0</v>
      </c>
      <c r="BE21" s="4">
        <v>0</v>
      </c>
      <c r="BF21" s="4">
        <f>M21</f>
        <v>142.7706</v>
      </c>
      <c r="BH21" s="4">
        <f>G21*AO21</f>
        <v>0</v>
      </c>
      <c r="BI21" s="4">
        <f>G21*AP21</f>
        <v>0</v>
      </c>
      <c r="BJ21" s="4">
        <f>G21*H21</f>
        <v>0</v>
      </c>
      <c r="BK21" s="4"/>
      <c r="BL21" s="4">
        <v>56</v>
      </c>
    </row>
    <row r="22" spans="1:64" ht="15" customHeight="1" x14ac:dyDescent="0.25">
      <c r="A22" s="23">
        <v>6</v>
      </c>
      <c r="B22" s="9" t="s">
        <v>97</v>
      </c>
      <c r="C22" s="9" t="s">
        <v>67</v>
      </c>
      <c r="D22" s="35" t="s">
        <v>89</v>
      </c>
      <c r="E22" s="35"/>
      <c r="F22" s="9" t="s">
        <v>127</v>
      </c>
      <c r="G22" s="4">
        <v>377.7</v>
      </c>
      <c r="H22" s="58">
        <v>0</v>
      </c>
      <c r="I22" s="4">
        <f>G22*AO22</f>
        <v>0</v>
      </c>
      <c r="J22" s="4">
        <f>G22*AP22</f>
        <v>0</v>
      </c>
      <c r="K22" s="4">
        <f>G22*H22</f>
        <v>0</v>
      </c>
      <c r="L22" s="4">
        <v>0.378</v>
      </c>
      <c r="M22" s="4">
        <f>G22*L22</f>
        <v>142.7706</v>
      </c>
      <c r="N22" s="24" t="s">
        <v>151</v>
      </c>
      <c r="Z22" s="4">
        <f>IF(AQ22="5",BJ22,0)</f>
        <v>0</v>
      </c>
      <c r="AB22" s="4">
        <f>IF(AQ22="1",BH22,0)</f>
        <v>0</v>
      </c>
      <c r="AC22" s="4">
        <f>IF(AQ22="1",BI22,0)</f>
        <v>0</v>
      </c>
      <c r="AD22" s="4">
        <f>IF(AQ22="7",BH22,0)</f>
        <v>0</v>
      </c>
      <c r="AE22" s="4">
        <f>IF(AQ22="7",BI22,0)</f>
        <v>0</v>
      </c>
      <c r="AF22" s="4">
        <f>IF(AQ22="2",BH22,0)</f>
        <v>0</v>
      </c>
      <c r="AG22" s="4">
        <f>IF(AQ22="2",BI22,0)</f>
        <v>0</v>
      </c>
      <c r="AH22" s="4">
        <f>IF(AQ22="0",BJ22,0)</f>
        <v>0</v>
      </c>
      <c r="AI22" s="5" t="s">
        <v>97</v>
      </c>
      <c r="AJ22" s="4">
        <f>IF(AN22=0,K22,0)</f>
        <v>0</v>
      </c>
      <c r="AK22" s="4">
        <f>IF(AN22=15,K22,0)</f>
        <v>0</v>
      </c>
      <c r="AL22" s="4">
        <f>IF(AN22=21,K22,0)</f>
        <v>0</v>
      </c>
      <c r="AN22" s="4">
        <v>21</v>
      </c>
      <c r="AO22" s="4">
        <f>H22*0.835393623232931</f>
        <v>0</v>
      </c>
      <c r="AP22" s="4">
        <f>H22*(1-0.835393623232931)</f>
        <v>0</v>
      </c>
      <c r="AQ22" s="12" t="s">
        <v>129</v>
      </c>
      <c r="AV22" s="4">
        <f>AW22+AX22</f>
        <v>0</v>
      </c>
      <c r="AW22" s="4">
        <f>G22*AO22</f>
        <v>0</v>
      </c>
      <c r="AX22" s="4">
        <f>G22*AP22</f>
        <v>0</v>
      </c>
      <c r="AY22" s="12" t="s">
        <v>141</v>
      </c>
      <c r="AZ22" s="12" t="s">
        <v>82</v>
      </c>
      <c r="BA22" s="5" t="s">
        <v>105</v>
      </c>
      <c r="BC22" s="4">
        <f>AW22+AX22</f>
        <v>0</v>
      </c>
      <c r="BD22" s="4">
        <f>H22/(100-BE22)*100</f>
        <v>0</v>
      </c>
      <c r="BE22" s="4">
        <v>0</v>
      </c>
      <c r="BF22" s="4">
        <f>M22</f>
        <v>142.7706</v>
      </c>
      <c r="BH22" s="4">
        <f>G22*AO22</f>
        <v>0</v>
      </c>
      <c r="BI22" s="4">
        <f>G22*AP22</f>
        <v>0</v>
      </c>
      <c r="BJ22" s="4">
        <f>G22*H22</f>
        <v>0</v>
      </c>
      <c r="BK22" s="4"/>
      <c r="BL22" s="4">
        <v>56</v>
      </c>
    </row>
    <row r="23" spans="1:64" ht="15" customHeight="1" x14ac:dyDescent="0.25">
      <c r="A23" s="21" t="s">
        <v>97</v>
      </c>
      <c r="B23" s="8" t="s">
        <v>97</v>
      </c>
      <c r="C23" s="8" t="s">
        <v>61</v>
      </c>
      <c r="D23" s="51" t="s">
        <v>57</v>
      </c>
      <c r="E23" s="51"/>
      <c r="F23" s="11" t="s">
        <v>121</v>
      </c>
      <c r="G23" s="11" t="s">
        <v>121</v>
      </c>
      <c r="H23" s="57" t="s">
        <v>121</v>
      </c>
      <c r="I23" s="15">
        <f>SUM(I24:I24)</f>
        <v>0</v>
      </c>
      <c r="J23" s="15">
        <f>SUM(J24:J24)</f>
        <v>0</v>
      </c>
      <c r="K23" s="15">
        <f>SUM(K24:K24)</f>
        <v>0</v>
      </c>
      <c r="L23" s="5" t="s">
        <v>97</v>
      </c>
      <c r="M23" s="15">
        <f>SUM(M24:M24)</f>
        <v>27.912029999999998</v>
      </c>
      <c r="N23" s="22" t="s">
        <v>97</v>
      </c>
      <c r="AI23" s="5" t="s">
        <v>97</v>
      </c>
      <c r="AS23" s="15">
        <f>SUM(AJ24:AJ24)</f>
        <v>0</v>
      </c>
      <c r="AT23" s="15">
        <f>SUM(AK24:AK24)</f>
        <v>0</v>
      </c>
      <c r="AU23" s="15">
        <f>SUM(AL24:AL24)</f>
        <v>0</v>
      </c>
    </row>
    <row r="24" spans="1:64" ht="15" customHeight="1" x14ac:dyDescent="0.25">
      <c r="A24" s="23">
        <v>7</v>
      </c>
      <c r="B24" s="9" t="s">
        <v>97</v>
      </c>
      <c r="C24" s="9" t="s">
        <v>54</v>
      </c>
      <c r="D24" s="35" t="s">
        <v>48</v>
      </c>
      <c r="E24" s="35"/>
      <c r="F24" s="9" t="s">
        <v>127</v>
      </c>
      <c r="G24" s="4">
        <v>377.7</v>
      </c>
      <c r="H24" s="58">
        <v>0</v>
      </c>
      <c r="I24" s="4">
        <f>G24*AO24</f>
        <v>0</v>
      </c>
      <c r="J24" s="4">
        <f>G24*AP24</f>
        <v>0</v>
      </c>
      <c r="K24" s="4">
        <f>G24*H24</f>
        <v>0</v>
      </c>
      <c r="L24" s="4">
        <v>7.3899999999999993E-2</v>
      </c>
      <c r="M24" s="4">
        <f>G24*L24</f>
        <v>27.912029999999998</v>
      </c>
      <c r="N24" s="24" t="s">
        <v>151</v>
      </c>
      <c r="Z24" s="4">
        <f>IF(AQ24="5",BJ24,0)</f>
        <v>0</v>
      </c>
      <c r="AB24" s="4">
        <f>IF(AQ24="1",BH24,0)</f>
        <v>0</v>
      </c>
      <c r="AC24" s="4">
        <f>IF(AQ24="1",BI24,0)</f>
        <v>0</v>
      </c>
      <c r="AD24" s="4">
        <f>IF(AQ24="7",BH24,0)</f>
        <v>0</v>
      </c>
      <c r="AE24" s="4">
        <f>IF(AQ24="7",BI24,0)</f>
        <v>0</v>
      </c>
      <c r="AF24" s="4">
        <f>IF(AQ24="2",BH24,0)</f>
        <v>0</v>
      </c>
      <c r="AG24" s="4">
        <f>IF(AQ24="2",BI24,0)</f>
        <v>0</v>
      </c>
      <c r="AH24" s="4">
        <f>IF(AQ24="0",BJ24,0)</f>
        <v>0</v>
      </c>
      <c r="AI24" s="5" t="s">
        <v>97</v>
      </c>
      <c r="AJ24" s="4">
        <f>IF(AN24=0,K24,0)</f>
        <v>0</v>
      </c>
      <c r="AK24" s="4">
        <f>IF(AN24=15,K24,0)</f>
        <v>0</v>
      </c>
      <c r="AL24" s="4">
        <f>IF(AN24=21,K24,0)</f>
        <v>0</v>
      </c>
      <c r="AN24" s="4">
        <v>21</v>
      </c>
      <c r="AO24" s="4">
        <f>H24*0.144602649006623</f>
        <v>0</v>
      </c>
      <c r="AP24" s="4">
        <f>H24*(1-0.144602649006623)</f>
        <v>0</v>
      </c>
      <c r="AQ24" s="12" t="s">
        <v>129</v>
      </c>
      <c r="AV24" s="4">
        <f>AW24+AX24</f>
        <v>0</v>
      </c>
      <c r="AW24" s="4">
        <f>G24*AO24</f>
        <v>0</v>
      </c>
      <c r="AX24" s="4">
        <f>G24*AP24</f>
        <v>0</v>
      </c>
      <c r="AY24" s="12" t="s">
        <v>128</v>
      </c>
      <c r="AZ24" s="12" t="s">
        <v>82</v>
      </c>
      <c r="BA24" s="5" t="s">
        <v>105</v>
      </c>
      <c r="BC24" s="4">
        <f>AW24+AX24</f>
        <v>0</v>
      </c>
      <c r="BD24" s="4">
        <f>H24/(100-BE24)*100</f>
        <v>0</v>
      </c>
      <c r="BE24" s="4">
        <v>0</v>
      </c>
      <c r="BF24" s="4">
        <f>M24</f>
        <v>27.912029999999998</v>
      </c>
      <c r="BH24" s="4">
        <f>G24*AO24</f>
        <v>0</v>
      </c>
      <c r="BI24" s="4">
        <f>G24*AP24</f>
        <v>0</v>
      </c>
      <c r="BJ24" s="4">
        <f>G24*H24</f>
        <v>0</v>
      </c>
      <c r="BK24" s="4"/>
      <c r="BL24" s="4">
        <v>59</v>
      </c>
    </row>
    <row r="25" spans="1:64" ht="15" customHeight="1" x14ac:dyDescent="0.25">
      <c r="A25" s="21" t="s">
        <v>97</v>
      </c>
      <c r="B25" s="8" t="s">
        <v>97</v>
      </c>
      <c r="C25" s="8" t="s">
        <v>60</v>
      </c>
      <c r="D25" s="51" t="s">
        <v>35</v>
      </c>
      <c r="E25" s="51"/>
      <c r="F25" s="11" t="s">
        <v>121</v>
      </c>
      <c r="G25" s="11" t="s">
        <v>121</v>
      </c>
      <c r="H25" s="57" t="s">
        <v>121</v>
      </c>
      <c r="I25" s="15">
        <f>SUM(I26:I29)</f>
        <v>0</v>
      </c>
      <c r="J25" s="15">
        <f>SUM(J26:J29)</f>
        <v>0</v>
      </c>
      <c r="K25" s="15">
        <f>SUM(K26:K29)</f>
        <v>0</v>
      </c>
      <c r="L25" s="5" t="s">
        <v>97</v>
      </c>
      <c r="M25" s="15">
        <f>SUM(M26:M29)</f>
        <v>0.11431759999999999</v>
      </c>
      <c r="N25" s="22" t="s">
        <v>97</v>
      </c>
      <c r="AI25" s="5" t="s">
        <v>97</v>
      </c>
      <c r="AS25" s="15">
        <f>SUM(AJ26:AJ29)</f>
        <v>0</v>
      </c>
      <c r="AT25" s="15">
        <f>SUM(AK26:AK29)</f>
        <v>0</v>
      </c>
      <c r="AU25" s="15">
        <f>SUM(AL26:AL29)</f>
        <v>0</v>
      </c>
    </row>
    <row r="26" spans="1:64" ht="15" customHeight="1" x14ac:dyDescent="0.25">
      <c r="A26" s="23">
        <v>8</v>
      </c>
      <c r="B26" s="9" t="s">
        <v>97</v>
      </c>
      <c r="C26" s="9" t="s">
        <v>91</v>
      </c>
      <c r="D26" s="35" t="s">
        <v>46</v>
      </c>
      <c r="E26" s="35"/>
      <c r="F26" s="9" t="s">
        <v>108</v>
      </c>
      <c r="G26" s="4">
        <v>0.62</v>
      </c>
      <c r="H26" s="58">
        <v>0</v>
      </c>
      <c r="I26" s="4">
        <f>G26*AO26</f>
        <v>0</v>
      </c>
      <c r="J26" s="4">
        <f>G26*AP26</f>
        <v>0</v>
      </c>
      <c r="K26" s="4">
        <f>G26*H26</f>
        <v>0</v>
      </c>
      <c r="L26" s="4">
        <v>1.48E-3</v>
      </c>
      <c r="M26" s="4">
        <f>G26*L26</f>
        <v>9.1759999999999997E-4</v>
      </c>
      <c r="N26" s="24" t="s">
        <v>151</v>
      </c>
      <c r="Z26" s="4">
        <f>IF(AQ26="5",BJ26,0)</f>
        <v>0</v>
      </c>
      <c r="AB26" s="4">
        <f>IF(AQ26="1",BH26,0)</f>
        <v>0</v>
      </c>
      <c r="AC26" s="4">
        <f>IF(AQ26="1",BI26,0)</f>
        <v>0</v>
      </c>
      <c r="AD26" s="4">
        <f>IF(AQ26="7",BH26,0)</f>
        <v>0</v>
      </c>
      <c r="AE26" s="4">
        <f>IF(AQ26="7",BI26,0)</f>
        <v>0</v>
      </c>
      <c r="AF26" s="4">
        <f>IF(AQ26="2",BH26,0)</f>
        <v>0</v>
      </c>
      <c r="AG26" s="4">
        <f>IF(AQ26="2",BI26,0)</f>
        <v>0</v>
      </c>
      <c r="AH26" s="4">
        <f>IF(AQ26="0",BJ26,0)</f>
        <v>0</v>
      </c>
      <c r="AI26" s="5" t="s">
        <v>97</v>
      </c>
      <c r="AJ26" s="4">
        <f>IF(AN26=0,K26,0)</f>
        <v>0</v>
      </c>
      <c r="AK26" s="4">
        <f>IF(AN26=15,K26,0)</f>
        <v>0</v>
      </c>
      <c r="AL26" s="4">
        <f>IF(AN26=21,K26,0)</f>
        <v>0</v>
      </c>
      <c r="AN26" s="4">
        <v>21</v>
      </c>
      <c r="AO26" s="4">
        <f>H26*0.509530201342282</f>
        <v>0</v>
      </c>
      <c r="AP26" s="4">
        <f>H26*(1-0.509530201342282)</f>
        <v>0</v>
      </c>
      <c r="AQ26" s="12" t="s">
        <v>130</v>
      </c>
      <c r="AV26" s="4">
        <f>AW26+AX26</f>
        <v>0</v>
      </c>
      <c r="AW26" s="4">
        <f>G26*AO26</f>
        <v>0</v>
      </c>
      <c r="AX26" s="4">
        <f>G26*AP26</f>
        <v>0</v>
      </c>
      <c r="AY26" s="12" t="s">
        <v>33</v>
      </c>
      <c r="AZ26" s="12" t="s">
        <v>71</v>
      </c>
      <c r="BA26" s="5" t="s">
        <v>105</v>
      </c>
      <c r="BC26" s="4">
        <f>AW26+AX26</f>
        <v>0</v>
      </c>
      <c r="BD26" s="4">
        <f>H26/(100-BE26)*100</f>
        <v>0</v>
      </c>
      <c r="BE26" s="4">
        <v>0</v>
      </c>
      <c r="BF26" s="4">
        <f>M26</f>
        <v>9.1759999999999997E-4</v>
      </c>
      <c r="BH26" s="4">
        <f>G26*AO26</f>
        <v>0</v>
      </c>
      <c r="BI26" s="4">
        <f>G26*AP26</f>
        <v>0</v>
      </c>
      <c r="BJ26" s="4">
        <f>G26*H26</f>
        <v>0</v>
      </c>
      <c r="BK26" s="4"/>
      <c r="BL26" s="4">
        <v>767</v>
      </c>
    </row>
    <row r="27" spans="1:64" ht="15" customHeight="1" x14ac:dyDescent="0.25">
      <c r="A27" s="23">
        <v>9</v>
      </c>
      <c r="B27" s="9" t="s">
        <v>97</v>
      </c>
      <c r="C27" s="9" t="s">
        <v>92</v>
      </c>
      <c r="D27" s="35" t="s">
        <v>17</v>
      </c>
      <c r="E27" s="35"/>
      <c r="F27" s="9" t="s">
        <v>25</v>
      </c>
      <c r="G27" s="4">
        <v>3</v>
      </c>
      <c r="H27" s="58">
        <v>0</v>
      </c>
      <c r="I27" s="4">
        <f>G27*AO27</f>
        <v>0</v>
      </c>
      <c r="J27" s="4">
        <f>G27*AP27</f>
        <v>0</v>
      </c>
      <c r="K27" s="4">
        <f>G27*H27</f>
        <v>0</v>
      </c>
      <c r="L27" s="4">
        <v>3.8E-3</v>
      </c>
      <c r="M27" s="4">
        <f>G27*L27</f>
        <v>1.14E-2</v>
      </c>
      <c r="N27" s="24" t="s">
        <v>151</v>
      </c>
      <c r="Z27" s="4">
        <f>IF(AQ27="5",BJ27,0)</f>
        <v>0</v>
      </c>
      <c r="AB27" s="4">
        <f>IF(AQ27="1",BH27,0)</f>
        <v>0</v>
      </c>
      <c r="AC27" s="4">
        <f>IF(AQ27="1",BI27,0)</f>
        <v>0</v>
      </c>
      <c r="AD27" s="4">
        <f>IF(AQ27="7",BH27,0)</f>
        <v>0</v>
      </c>
      <c r="AE27" s="4">
        <f>IF(AQ27="7",BI27,0)</f>
        <v>0</v>
      </c>
      <c r="AF27" s="4">
        <f>IF(AQ27="2",BH27,0)</f>
        <v>0</v>
      </c>
      <c r="AG27" s="4">
        <f>IF(AQ27="2",BI27,0)</f>
        <v>0</v>
      </c>
      <c r="AH27" s="4">
        <f>IF(AQ27="0",BJ27,0)</f>
        <v>0</v>
      </c>
      <c r="AI27" s="5" t="s">
        <v>97</v>
      </c>
      <c r="AJ27" s="4">
        <f>IF(AN27=0,K27,0)</f>
        <v>0</v>
      </c>
      <c r="AK27" s="4">
        <f>IF(AN27=15,K27,0)</f>
        <v>0</v>
      </c>
      <c r="AL27" s="4">
        <f>IF(AN27=21,K27,0)</f>
        <v>0</v>
      </c>
      <c r="AN27" s="4">
        <v>21</v>
      </c>
      <c r="AO27" s="4">
        <f>H27*1</f>
        <v>0</v>
      </c>
      <c r="AP27" s="4">
        <f>H27*(1-1)</f>
        <v>0</v>
      </c>
      <c r="AQ27" s="12" t="s">
        <v>130</v>
      </c>
      <c r="AV27" s="4">
        <f>AW27+AX27</f>
        <v>0</v>
      </c>
      <c r="AW27" s="4">
        <f>G27*AO27</f>
        <v>0</v>
      </c>
      <c r="AX27" s="4">
        <f>G27*AP27</f>
        <v>0</v>
      </c>
      <c r="AY27" s="12" t="s">
        <v>33</v>
      </c>
      <c r="AZ27" s="12" t="s">
        <v>71</v>
      </c>
      <c r="BA27" s="5" t="s">
        <v>105</v>
      </c>
      <c r="BC27" s="4">
        <f>AW27+AX27</f>
        <v>0</v>
      </c>
      <c r="BD27" s="4">
        <f>H27/(100-BE27)*100</f>
        <v>0</v>
      </c>
      <c r="BE27" s="4">
        <v>0</v>
      </c>
      <c r="BF27" s="4">
        <f>M27</f>
        <v>1.14E-2</v>
      </c>
      <c r="BH27" s="4">
        <f>G27*AO27</f>
        <v>0</v>
      </c>
      <c r="BI27" s="4">
        <f>G27*AP27</f>
        <v>0</v>
      </c>
      <c r="BJ27" s="4">
        <f>G27*H27</f>
        <v>0</v>
      </c>
      <c r="BK27" s="4"/>
      <c r="BL27" s="4">
        <v>767</v>
      </c>
    </row>
    <row r="28" spans="1:64" ht="15" customHeight="1" x14ac:dyDescent="0.25">
      <c r="A28" s="23">
        <v>10</v>
      </c>
      <c r="B28" s="9" t="s">
        <v>97</v>
      </c>
      <c r="C28" s="9" t="s">
        <v>84</v>
      </c>
      <c r="D28" s="35" t="s">
        <v>8</v>
      </c>
      <c r="E28" s="35"/>
      <c r="F28" s="9" t="s">
        <v>25</v>
      </c>
      <c r="G28" s="4">
        <v>1</v>
      </c>
      <c r="H28" s="58">
        <v>0</v>
      </c>
      <c r="I28" s="4">
        <f>G28*AO28</f>
        <v>0</v>
      </c>
      <c r="J28" s="4">
        <f>G28*AP28</f>
        <v>0</v>
      </c>
      <c r="K28" s="4">
        <f>G28*H28</f>
        <v>0</v>
      </c>
      <c r="L28" s="4">
        <v>7.4999999999999997E-2</v>
      </c>
      <c r="M28" s="4">
        <f>G28*L28</f>
        <v>7.4999999999999997E-2</v>
      </c>
      <c r="N28" s="24" t="s">
        <v>151</v>
      </c>
      <c r="Z28" s="4">
        <f>IF(AQ28="5",BJ28,0)</f>
        <v>0</v>
      </c>
      <c r="AB28" s="4">
        <f>IF(AQ28="1",BH28,0)</f>
        <v>0</v>
      </c>
      <c r="AC28" s="4">
        <f>IF(AQ28="1",BI28,0)</f>
        <v>0</v>
      </c>
      <c r="AD28" s="4">
        <f>IF(AQ28="7",BH28,0)</f>
        <v>0</v>
      </c>
      <c r="AE28" s="4">
        <f>IF(AQ28="7",BI28,0)</f>
        <v>0</v>
      </c>
      <c r="AF28" s="4">
        <f>IF(AQ28="2",BH28,0)</f>
        <v>0</v>
      </c>
      <c r="AG28" s="4">
        <f>IF(AQ28="2",BI28,0)</f>
        <v>0</v>
      </c>
      <c r="AH28" s="4">
        <f>IF(AQ28="0",BJ28,0)</f>
        <v>0</v>
      </c>
      <c r="AI28" s="5" t="s">
        <v>97</v>
      </c>
      <c r="AJ28" s="4">
        <f>IF(AN28=0,K28,0)</f>
        <v>0</v>
      </c>
      <c r="AK28" s="4">
        <f>IF(AN28=15,K28,0)</f>
        <v>0</v>
      </c>
      <c r="AL28" s="4">
        <f>IF(AN28=21,K28,0)</f>
        <v>0</v>
      </c>
      <c r="AN28" s="4">
        <v>21</v>
      </c>
      <c r="AO28" s="4">
        <f>H28*1</f>
        <v>0</v>
      </c>
      <c r="AP28" s="4">
        <f>H28*(1-1)</f>
        <v>0</v>
      </c>
      <c r="AQ28" s="12" t="s">
        <v>130</v>
      </c>
      <c r="AV28" s="4">
        <f>AW28+AX28</f>
        <v>0</v>
      </c>
      <c r="AW28" s="4">
        <f>G28*AO28</f>
        <v>0</v>
      </c>
      <c r="AX28" s="4">
        <f>G28*AP28</f>
        <v>0</v>
      </c>
      <c r="AY28" s="12" t="s">
        <v>33</v>
      </c>
      <c r="AZ28" s="12" t="s">
        <v>71</v>
      </c>
      <c r="BA28" s="5" t="s">
        <v>105</v>
      </c>
      <c r="BC28" s="4">
        <f>AW28+AX28</f>
        <v>0</v>
      </c>
      <c r="BD28" s="4">
        <f>H28/(100-BE28)*100</f>
        <v>0</v>
      </c>
      <c r="BE28" s="4">
        <v>0</v>
      </c>
      <c r="BF28" s="4">
        <f>M28</f>
        <v>7.4999999999999997E-2</v>
      </c>
      <c r="BH28" s="4">
        <f>G28*AO28</f>
        <v>0</v>
      </c>
      <c r="BI28" s="4">
        <f>G28*AP28</f>
        <v>0</v>
      </c>
      <c r="BJ28" s="4">
        <f>G28*H28</f>
        <v>0</v>
      </c>
      <c r="BK28" s="4"/>
      <c r="BL28" s="4">
        <v>767</v>
      </c>
    </row>
    <row r="29" spans="1:64" ht="15" customHeight="1" x14ac:dyDescent="0.25">
      <c r="A29" s="23">
        <v>11</v>
      </c>
      <c r="B29" s="9" t="s">
        <v>97</v>
      </c>
      <c r="C29" s="9" t="s">
        <v>87</v>
      </c>
      <c r="D29" s="35" t="s">
        <v>64</v>
      </c>
      <c r="E29" s="35"/>
      <c r="F29" s="9" t="s">
        <v>25</v>
      </c>
      <c r="G29" s="4">
        <v>1</v>
      </c>
      <c r="H29" s="58">
        <v>0</v>
      </c>
      <c r="I29" s="4">
        <f>G29*AO29</f>
        <v>0</v>
      </c>
      <c r="J29" s="4">
        <f>G29*AP29</f>
        <v>0</v>
      </c>
      <c r="K29" s="4">
        <f>G29*H29</f>
        <v>0</v>
      </c>
      <c r="L29" s="4">
        <v>2.7E-2</v>
      </c>
      <c r="M29" s="4">
        <f>G29*L29</f>
        <v>2.7E-2</v>
      </c>
      <c r="N29" s="24" t="s">
        <v>151</v>
      </c>
      <c r="Z29" s="4">
        <f>IF(AQ29="5",BJ29,0)</f>
        <v>0</v>
      </c>
      <c r="AB29" s="4">
        <f>IF(AQ29="1",BH29,0)</f>
        <v>0</v>
      </c>
      <c r="AC29" s="4">
        <f>IF(AQ29="1",BI29,0)</f>
        <v>0</v>
      </c>
      <c r="AD29" s="4">
        <f>IF(AQ29="7",BH29,0)</f>
        <v>0</v>
      </c>
      <c r="AE29" s="4">
        <f>IF(AQ29="7",BI29,0)</f>
        <v>0</v>
      </c>
      <c r="AF29" s="4">
        <f>IF(AQ29="2",BH29,0)</f>
        <v>0</v>
      </c>
      <c r="AG29" s="4">
        <f>IF(AQ29="2",BI29,0)</f>
        <v>0</v>
      </c>
      <c r="AH29" s="4">
        <f>IF(AQ29="0",BJ29,0)</f>
        <v>0</v>
      </c>
      <c r="AI29" s="5" t="s">
        <v>97</v>
      </c>
      <c r="AJ29" s="4">
        <f>IF(AN29=0,K29,0)</f>
        <v>0</v>
      </c>
      <c r="AK29" s="4">
        <f>IF(AN29=15,K29,0)</f>
        <v>0</v>
      </c>
      <c r="AL29" s="4">
        <f>IF(AN29=21,K29,0)</f>
        <v>0</v>
      </c>
      <c r="AN29" s="4">
        <v>21</v>
      </c>
      <c r="AO29" s="4">
        <f>H29*1</f>
        <v>0</v>
      </c>
      <c r="AP29" s="4">
        <f>H29*(1-1)</f>
        <v>0</v>
      </c>
      <c r="AQ29" s="12" t="s">
        <v>130</v>
      </c>
      <c r="AV29" s="4">
        <f>AW29+AX29</f>
        <v>0</v>
      </c>
      <c r="AW29" s="4">
        <f>G29*AO29</f>
        <v>0</v>
      </c>
      <c r="AX29" s="4">
        <f>G29*AP29</f>
        <v>0</v>
      </c>
      <c r="AY29" s="12" t="s">
        <v>33</v>
      </c>
      <c r="AZ29" s="12" t="s">
        <v>71</v>
      </c>
      <c r="BA29" s="5" t="s">
        <v>105</v>
      </c>
      <c r="BC29" s="4">
        <f>AW29+AX29</f>
        <v>0</v>
      </c>
      <c r="BD29" s="4">
        <f>H29/(100-BE29)*100</f>
        <v>0</v>
      </c>
      <c r="BE29" s="4">
        <v>0</v>
      </c>
      <c r="BF29" s="4">
        <f>M29</f>
        <v>2.7E-2</v>
      </c>
      <c r="BH29" s="4">
        <f>G29*AO29</f>
        <v>0</v>
      </c>
      <c r="BI29" s="4">
        <f>G29*AP29</f>
        <v>0</v>
      </c>
      <c r="BJ29" s="4">
        <f>G29*H29</f>
        <v>0</v>
      </c>
      <c r="BK29" s="4"/>
      <c r="BL29" s="4">
        <v>767</v>
      </c>
    </row>
    <row r="30" spans="1:64" ht="15" customHeight="1" x14ac:dyDescent="0.25">
      <c r="A30" s="21" t="s">
        <v>97</v>
      </c>
      <c r="B30" s="8" t="s">
        <v>97</v>
      </c>
      <c r="C30" s="8" t="s">
        <v>4</v>
      </c>
      <c r="D30" s="51" t="s">
        <v>51</v>
      </c>
      <c r="E30" s="51"/>
      <c r="F30" s="11" t="s">
        <v>121</v>
      </c>
      <c r="G30" s="11" t="s">
        <v>121</v>
      </c>
      <c r="H30" s="57" t="s">
        <v>121</v>
      </c>
      <c r="I30" s="15">
        <f>SUM(I31:I33)</f>
        <v>0</v>
      </c>
      <c r="J30" s="15">
        <f>SUM(J31:J33)</f>
        <v>0</v>
      </c>
      <c r="K30" s="15">
        <f>SUM(K31:K33)</f>
        <v>0</v>
      </c>
      <c r="L30" s="5" t="s">
        <v>97</v>
      </c>
      <c r="M30" s="15">
        <f>SUM(M31:M33)</f>
        <v>33.311839999999997</v>
      </c>
      <c r="N30" s="22" t="s">
        <v>97</v>
      </c>
      <c r="AI30" s="5" t="s">
        <v>97</v>
      </c>
      <c r="AS30" s="15">
        <f>SUM(AJ31:AJ33)</f>
        <v>0</v>
      </c>
      <c r="AT30" s="15">
        <f>SUM(AK31:AK33)</f>
        <v>0</v>
      </c>
      <c r="AU30" s="15">
        <f>SUM(AL31:AL33)</f>
        <v>0</v>
      </c>
    </row>
    <row r="31" spans="1:64" ht="15" customHeight="1" x14ac:dyDescent="0.25">
      <c r="A31" s="23">
        <v>12</v>
      </c>
      <c r="B31" s="9" t="s">
        <v>97</v>
      </c>
      <c r="C31" s="9" t="s">
        <v>140</v>
      </c>
      <c r="D31" s="35" t="s">
        <v>132</v>
      </c>
      <c r="E31" s="35"/>
      <c r="F31" s="9" t="s">
        <v>108</v>
      </c>
      <c r="G31" s="4">
        <v>148</v>
      </c>
      <c r="H31" s="58">
        <v>0</v>
      </c>
      <c r="I31" s="4">
        <f>G31*AO31</f>
        <v>0</v>
      </c>
      <c r="J31" s="4">
        <f>G31*AP31</f>
        <v>0</v>
      </c>
      <c r="K31" s="4">
        <f>G31*H31</f>
        <v>0</v>
      </c>
      <c r="L31" s="4">
        <v>0.22133</v>
      </c>
      <c r="M31" s="4">
        <f>G31*L31</f>
        <v>32.756839999999997</v>
      </c>
      <c r="N31" s="24" t="s">
        <v>151</v>
      </c>
      <c r="Z31" s="4">
        <f>IF(AQ31="5",BJ31,0)</f>
        <v>0</v>
      </c>
      <c r="AB31" s="4">
        <f>IF(AQ31="1",BH31,0)</f>
        <v>0</v>
      </c>
      <c r="AC31" s="4">
        <f>IF(AQ31="1",BI31,0)</f>
        <v>0</v>
      </c>
      <c r="AD31" s="4">
        <f>IF(AQ31="7",BH31,0)</f>
        <v>0</v>
      </c>
      <c r="AE31" s="4">
        <f>IF(AQ31="7",BI31,0)</f>
        <v>0</v>
      </c>
      <c r="AF31" s="4">
        <f>IF(AQ31="2",BH31,0)</f>
        <v>0</v>
      </c>
      <c r="AG31" s="4">
        <f>IF(AQ31="2",BI31,0)</f>
        <v>0</v>
      </c>
      <c r="AH31" s="4">
        <f>IF(AQ31="0",BJ31,0)</f>
        <v>0</v>
      </c>
      <c r="AI31" s="5" t="s">
        <v>97</v>
      </c>
      <c r="AJ31" s="4">
        <f>IF(AN31=0,K31,0)</f>
        <v>0</v>
      </c>
      <c r="AK31" s="4">
        <f>IF(AN31=15,K31,0)</f>
        <v>0</v>
      </c>
      <c r="AL31" s="4">
        <f>IF(AN31=21,K31,0)</f>
        <v>0</v>
      </c>
      <c r="AN31" s="4">
        <v>21</v>
      </c>
      <c r="AO31" s="4">
        <f>H31*0.716718868349403</f>
        <v>0</v>
      </c>
      <c r="AP31" s="4">
        <f>H31*(1-0.716718868349403)</f>
        <v>0</v>
      </c>
      <c r="AQ31" s="12" t="s">
        <v>129</v>
      </c>
      <c r="AV31" s="4">
        <f>AW31+AX31</f>
        <v>0</v>
      </c>
      <c r="AW31" s="4">
        <f>G31*AO31</f>
        <v>0</v>
      </c>
      <c r="AX31" s="4">
        <f>G31*AP31</f>
        <v>0</v>
      </c>
      <c r="AY31" s="12" t="s">
        <v>126</v>
      </c>
      <c r="AZ31" s="12" t="s">
        <v>50</v>
      </c>
      <c r="BA31" s="5" t="s">
        <v>105</v>
      </c>
      <c r="BC31" s="4">
        <f>AW31+AX31</f>
        <v>0</v>
      </c>
      <c r="BD31" s="4">
        <f>H31/(100-BE31)*100</f>
        <v>0</v>
      </c>
      <c r="BE31" s="4">
        <v>0</v>
      </c>
      <c r="BF31" s="4">
        <f>M31</f>
        <v>32.756839999999997</v>
      </c>
      <c r="BH31" s="4">
        <f>G31*AO31</f>
        <v>0</v>
      </c>
      <c r="BI31" s="4">
        <f>G31*AP31</f>
        <v>0</v>
      </c>
      <c r="BJ31" s="4">
        <f>G31*H31</f>
        <v>0</v>
      </c>
      <c r="BK31" s="4"/>
      <c r="BL31" s="4">
        <v>91</v>
      </c>
    </row>
    <row r="32" spans="1:64" ht="15" customHeight="1" x14ac:dyDescent="0.25">
      <c r="A32" s="23">
        <v>13</v>
      </c>
      <c r="B32" s="9" t="s">
        <v>97</v>
      </c>
      <c r="C32" s="9" t="s">
        <v>109</v>
      </c>
      <c r="D32" s="35" t="s">
        <v>104</v>
      </c>
      <c r="E32" s="35"/>
      <c r="F32" s="9" t="s">
        <v>25</v>
      </c>
      <c r="G32" s="4">
        <v>1</v>
      </c>
      <c r="H32" s="58">
        <v>0</v>
      </c>
      <c r="I32" s="4">
        <f>G32*AO32</f>
        <v>0</v>
      </c>
      <c r="J32" s="4">
        <f>G32*AP32</f>
        <v>0</v>
      </c>
      <c r="K32" s="4">
        <f>G32*H32</f>
        <v>0</v>
      </c>
      <c r="L32" s="4">
        <v>0.5</v>
      </c>
      <c r="M32" s="4">
        <f>G32*L32</f>
        <v>0.5</v>
      </c>
      <c r="N32" s="24" t="s">
        <v>151</v>
      </c>
      <c r="Z32" s="4">
        <f>IF(AQ32="5",BJ32,0)</f>
        <v>0</v>
      </c>
      <c r="AB32" s="4">
        <f>IF(AQ32="1",BH32,0)</f>
        <v>0</v>
      </c>
      <c r="AC32" s="4">
        <f>IF(AQ32="1",BI32,0)</f>
        <v>0</v>
      </c>
      <c r="AD32" s="4">
        <f>IF(AQ32="7",BH32,0)</f>
        <v>0</v>
      </c>
      <c r="AE32" s="4">
        <f>IF(AQ32="7",BI32,0)</f>
        <v>0</v>
      </c>
      <c r="AF32" s="4">
        <f>IF(AQ32="2",BH32,0)</f>
        <v>0</v>
      </c>
      <c r="AG32" s="4">
        <f>IF(AQ32="2",BI32,0)</f>
        <v>0</v>
      </c>
      <c r="AH32" s="4">
        <f>IF(AQ32="0",BJ32,0)</f>
        <v>0</v>
      </c>
      <c r="AI32" s="5" t="s">
        <v>97</v>
      </c>
      <c r="AJ32" s="4">
        <f>IF(AN32=0,K32,0)</f>
        <v>0</v>
      </c>
      <c r="AK32" s="4">
        <f>IF(AN32=15,K32,0)</f>
        <v>0</v>
      </c>
      <c r="AL32" s="4">
        <f>IF(AN32=21,K32,0)</f>
        <v>0</v>
      </c>
      <c r="AN32" s="4">
        <v>21</v>
      </c>
      <c r="AO32" s="4">
        <f>H32*1</f>
        <v>0</v>
      </c>
      <c r="AP32" s="4">
        <f>H32*(1-1)</f>
        <v>0</v>
      </c>
      <c r="AQ32" s="12" t="s">
        <v>129</v>
      </c>
      <c r="AV32" s="4">
        <f>AW32+AX32</f>
        <v>0</v>
      </c>
      <c r="AW32" s="4">
        <f>G32*AO32</f>
        <v>0</v>
      </c>
      <c r="AX32" s="4">
        <f>G32*AP32</f>
        <v>0</v>
      </c>
      <c r="AY32" s="12" t="s">
        <v>126</v>
      </c>
      <c r="AZ32" s="12" t="s">
        <v>50</v>
      </c>
      <c r="BA32" s="5" t="s">
        <v>105</v>
      </c>
      <c r="BC32" s="4">
        <f>AW32+AX32</f>
        <v>0</v>
      </c>
      <c r="BD32" s="4">
        <f>H32/(100-BE32)*100</f>
        <v>0</v>
      </c>
      <c r="BE32" s="4">
        <v>0</v>
      </c>
      <c r="BF32" s="4">
        <f>M32</f>
        <v>0.5</v>
      </c>
      <c r="BH32" s="4">
        <f>G32*AO32</f>
        <v>0</v>
      </c>
      <c r="BI32" s="4">
        <f>G32*AP32</f>
        <v>0</v>
      </c>
      <c r="BJ32" s="4">
        <f>G32*H32</f>
        <v>0</v>
      </c>
      <c r="BK32" s="4"/>
      <c r="BL32" s="4">
        <v>91</v>
      </c>
    </row>
    <row r="33" spans="1:64" ht="15" customHeight="1" x14ac:dyDescent="0.25">
      <c r="A33" s="23">
        <v>14</v>
      </c>
      <c r="B33" s="9" t="s">
        <v>97</v>
      </c>
      <c r="C33" s="9" t="s">
        <v>119</v>
      </c>
      <c r="D33" s="35" t="s">
        <v>137</v>
      </c>
      <c r="E33" s="35"/>
      <c r="F33" s="9" t="s">
        <v>25</v>
      </c>
      <c r="G33" s="4">
        <v>1</v>
      </c>
      <c r="H33" s="58">
        <v>0</v>
      </c>
      <c r="I33" s="4">
        <f>G33*AO33</f>
        <v>0</v>
      </c>
      <c r="J33" s="4">
        <f>G33*AP33</f>
        <v>0</v>
      </c>
      <c r="K33" s="4">
        <f>G33*H33</f>
        <v>0</v>
      </c>
      <c r="L33" s="4">
        <v>5.5E-2</v>
      </c>
      <c r="M33" s="4">
        <f>G33*L33</f>
        <v>5.5E-2</v>
      </c>
      <c r="N33" s="24" t="s">
        <v>151</v>
      </c>
      <c r="Z33" s="4">
        <f>IF(AQ33="5",BJ33,0)</f>
        <v>0</v>
      </c>
      <c r="AB33" s="4">
        <f>IF(AQ33="1",BH33,0)</f>
        <v>0</v>
      </c>
      <c r="AC33" s="4">
        <f>IF(AQ33="1",BI33,0)</f>
        <v>0</v>
      </c>
      <c r="AD33" s="4">
        <f>IF(AQ33="7",BH33,0)</f>
        <v>0</v>
      </c>
      <c r="AE33" s="4">
        <f>IF(AQ33="7",BI33,0)</f>
        <v>0</v>
      </c>
      <c r="AF33" s="4">
        <f>IF(AQ33="2",BH33,0)</f>
        <v>0</v>
      </c>
      <c r="AG33" s="4">
        <f>IF(AQ33="2",BI33,0)</f>
        <v>0</v>
      </c>
      <c r="AH33" s="4">
        <f>IF(AQ33="0",BJ33,0)</f>
        <v>0</v>
      </c>
      <c r="AI33" s="5" t="s">
        <v>97</v>
      </c>
      <c r="AJ33" s="4">
        <f>IF(AN33=0,K33,0)</f>
        <v>0</v>
      </c>
      <c r="AK33" s="4">
        <f>IF(AN33=15,K33,0)</f>
        <v>0</v>
      </c>
      <c r="AL33" s="4">
        <f>IF(AN33=21,K33,0)</f>
        <v>0</v>
      </c>
      <c r="AN33" s="4">
        <v>21</v>
      </c>
      <c r="AO33" s="4">
        <f>H33*1</f>
        <v>0</v>
      </c>
      <c r="AP33" s="4">
        <f>H33*(1-1)</f>
        <v>0</v>
      </c>
      <c r="AQ33" s="12" t="s">
        <v>129</v>
      </c>
      <c r="AV33" s="4">
        <f>AW33+AX33</f>
        <v>0</v>
      </c>
      <c r="AW33" s="4">
        <f>G33*AO33</f>
        <v>0</v>
      </c>
      <c r="AX33" s="4">
        <f>G33*AP33</f>
        <v>0</v>
      </c>
      <c r="AY33" s="12" t="s">
        <v>126</v>
      </c>
      <c r="AZ33" s="12" t="s">
        <v>50</v>
      </c>
      <c r="BA33" s="5" t="s">
        <v>105</v>
      </c>
      <c r="BC33" s="4">
        <f>AW33+AX33</f>
        <v>0</v>
      </c>
      <c r="BD33" s="4">
        <f>H33/(100-BE33)*100</f>
        <v>0</v>
      </c>
      <c r="BE33" s="4">
        <v>0</v>
      </c>
      <c r="BF33" s="4">
        <f>M33</f>
        <v>5.5E-2</v>
      </c>
      <c r="BH33" s="4">
        <f>G33*AO33</f>
        <v>0</v>
      </c>
      <c r="BI33" s="4">
        <f>G33*AP33</f>
        <v>0</v>
      </c>
      <c r="BJ33" s="4">
        <f>G33*H33</f>
        <v>0</v>
      </c>
      <c r="BK33" s="4"/>
      <c r="BL33" s="4">
        <v>91</v>
      </c>
    </row>
    <row r="34" spans="1:64" ht="15" customHeight="1" x14ac:dyDescent="0.25">
      <c r="A34" s="21" t="s">
        <v>97</v>
      </c>
      <c r="B34" s="8" t="s">
        <v>97</v>
      </c>
      <c r="C34" s="8" t="s">
        <v>16</v>
      </c>
      <c r="D34" s="51" t="s">
        <v>146</v>
      </c>
      <c r="E34" s="51"/>
      <c r="F34" s="11" t="s">
        <v>121</v>
      </c>
      <c r="G34" s="11" t="s">
        <v>121</v>
      </c>
      <c r="H34" s="57" t="s">
        <v>121</v>
      </c>
      <c r="I34" s="15">
        <f>SUM(I35:I35)</f>
        <v>0</v>
      </c>
      <c r="J34" s="15">
        <f>SUM(J35:J35)</f>
        <v>0</v>
      </c>
      <c r="K34" s="15">
        <f>SUM(K35:K35)</f>
        <v>0</v>
      </c>
      <c r="L34" s="5" t="s">
        <v>97</v>
      </c>
      <c r="M34" s="15">
        <f>SUM(M35:M35)</f>
        <v>2.5499999999999997E-3</v>
      </c>
      <c r="N34" s="22" t="s">
        <v>97</v>
      </c>
      <c r="AI34" s="5" t="s">
        <v>97</v>
      </c>
      <c r="AS34" s="15">
        <f>SUM(AJ35:AJ35)</f>
        <v>0</v>
      </c>
      <c r="AT34" s="15">
        <f>SUM(AK35:AK35)</f>
        <v>0</v>
      </c>
      <c r="AU34" s="15">
        <f>SUM(AL35:AL35)</f>
        <v>0</v>
      </c>
    </row>
    <row r="35" spans="1:64" ht="15" customHeight="1" x14ac:dyDescent="0.25">
      <c r="A35" s="23">
        <v>15</v>
      </c>
      <c r="B35" s="9" t="s">
        <v>97</v>
      </c>
      <c r="C35" s="9" t="s">
        <v>65</v>
      </c>
      <c r="D35" s="35" t="s">
        <v>24</v>
      </c>
      <c r="E35" s="35"/>
      <c r="F35" s="9" t="s">
        <v>108</v>
      </c>
      <c r="G35" s="4">
        <v>1.5</v>
      </c>
      <c r="H35" s="58">
        <v>0</v>
      </c>
      <c r="I35" s="4">
        <f>G35*AO35</f>
        <v>0</v>
      </c>
      <c r="J35" s="4">
        <f>G35*AP35</f>
        <v>0</v>
      </c>
      <c r="K35" s="4">
        <f>G35*H35</f>
        <v>0</v>
      </c>
      <c r="L35" s="4">
        <v>1.6999999999999999E-3</v>
      </c>
      <c r="M35" s="4">
        <f>G35*L35</f>
        <v>2.5499999999999997E-3</v>
      </c>
      <c r="N35" s="24" t="s">
        <v>151</v>
      </c>
      <c r="Z35" s="4">
        <f>IF(AQ35="5",BJ35,0)</f>
        <v>0</v>
      </c>
      <c r="AB35" s="4">
        <f>IF(AQ35="1",BH35,0)</f>
        <v>0</v>
      </c>
      <c r="AC35" s="4">
        <f>IF(AQ35="1",BI35,0)</f>
        <v>0</v>
      </c>
      <c r="AD35" s="4">
        <f>IF(AQ35="7",BH35,0)</f>
        <v>0</v>
      </c>
      <c r="AE35" s="4">
        <f>IF(AQ35="7",BI35,0)</f>
        <v>0</v>
      </c>
      <c r="AF35" s="4">
        <f>IF(AQ35="2",BH35,0)</f>
        <v>0</v>
      </c>
      <c r="AG35" s="4">
        <f>IF(AQ35="2",BI35,0)</f>
        <v>0</v>
      </c>
      <c r="AH35" s="4">
        <f>IF(AQ35="0",BJ35,0)</f>
        <v>0</v>
      </c>
      <c r="AI35" s="5" t="s">
        <v>97</v>
      </c>
      <c r="AJ35" s="4">
        <f>IF(AN35=0,K35,0)</f>
        <v>0</v>
      </c>
      <c r="AK35" s="4">
        <f>IF(AN35=15,K35,0)</f>
        <v>0</v>
      </c>
      <c r="AL35" s="4">
        <f>IF(AN35=21,K35,0)</f>
        <v>0</v>
      </c>
      <c r="AN35" s="4">
        <v>21</v>
      </c>
      <c r="AO35" s="4">
        <f>H35*0.326149038461538</f>
        <v>0</v>
      </c>
      <c r="AP35" s="4">
        <f>H35*(1-0.326149038461538)</f>
        <v>0</v>
      </c>
      <c r="AQ35" s="12" t="s">
        <v>129</v>
      </c>
      <c r="AV35" s="4">
        <f>AW35+AX35</f>
        <v>0</v>
      </c>
      <c r="AW35" s="4">
        <f>G35*AO35</f>
        <v>0</v>
      </c>
      <c r="AX35" s="4">
        <f>G35*AP35</f>
        <v>0</v>
      </c>
      <c r="AY35" s="12" t="s">
        <v>37</v>
      </c>
      <c r="AZ35" s="12" t="s">
        <v>50</v>
      </c>
      <c r="BA35" s="5" t="s">
        <v>105</v>
      </c>
      <c r="BC35" s="4">
        <f>AW35+AX35</f>
        <v>0</v>
      </c>
      <c r="BD35" s="4">
        <f>H35/(100-BE35)*100</f>
        <v>0</v>
      </c>
      <c r="BE35" s="4">
        <v>0</v>
      </c>
      <c r="BF35" s="4">
        <f>M35</f>
        <v>2.5499999999999997E-3</v>
      </c>
      <c r="BH35" s="4">
        <f>G35*AO35</f>
        <v>0</v>
      </c>
      <c r="BI35" s="4">
        <f>G35*AP35</f>
        <v>0</v>
      </c>
      <c r="BJ35" s="4">
        <f>G35*H35</f>
        <v>0</v>
      </c>
      <c r="BK35" s="4"/>
      <c r="BL35" s="4">
        <v>97</v>
      </c>
    </row>
    <row r="36" spans="1:64" ht="15" customHeight="1" x14ac:dyDescent="0.25">
      <c r="A36" s="21" t="s">
        <v>97</v>
      </c>
      <c r="B36" s="8" t="s">
        <v>97</v>
      </c>
      <c r="C36" s="8" t="s">
        <v>49</v>
      </c>
      <c r="D36" s="51" t="s">
        <v>122</v>
      </c>
      <c r="E36" s="51"/>
      <c r="F36" s="11" t="s">
        <v>121</v>
      </c>
      <c r="G36" s="11" t="s">
        <v>121</v>
      </c>
      <c r="H36" s="57" t="s">
        <v>121</v>
      </c>
      <c r="I36" s="15">
        <f>SUM(I37:I37)</f>
        <v>0</v>
      </c>
      <c r="J36" s="15">
        <f>SUM(J37:J37)</f>
        <v>0</v>
      </c>
      <c r="K36" s="15">
        <f>SUM(K37:K37)</f>
        <v>0</v>
      </c>
      <c r="L36" s="5" t="s">
        <v>97</v>
      </c>
      <c r="M36" s="15">
        <f>SUM(M37:M37)</f>
        <v>0</v>
      </c>
      <c r="N36" s="22" t="s">
        <v>97</v>
      </c>
      <c r="AI36" s="5" t="s">
        <v>97</v>
      </c>
      <c r="AS36" s="15">
        <f>SUM(AJ37:AJ37)</f>
        <v>0</v>
      </c>
      <c r="AT36" s="15">
        <f>SUM(AK37:AK37)</f>
        <v>0</v>
      </c>
      <c r="AU36" s="15">
        <f>SUM(AL37:AL37)</f>
        <v>0</v>
      </c>
    </row>
    <row r="37" spans="1:64" ht="15" customHeight="1" x14ac:dyDescent="0.25">
      <c r="A37" s="23">
        <v>16</v>
      </c>
      <c r="B37" s="9" t="s">
        <v>97</v>
      </c>
      <c r="C37" s="9" t="s">
        <v>20</v>
      </c>
      <c r="D37" s="35" t="s">
        <v>3</v>
      </c>
      <c r="E37" s="35"/>
      <c r="F37" s="9" t="s">
        <v>62</v>
      </c>
      <c r="G37" s="4">
        <v>66.2</v>
      </c>
      <c r="H37" s="58">
        <v>0</v>
      </c>
      <c r="I37" s="4">
        <f>G37*AO37</f>
        <v>0</v>
      </c>
      <c r="J37" s="4">
        <f>G37*AP37</f>
        <v>0</v>
      </c>
      <c r="K37" s="4">
        <f>G37*H37</f>
        <v>0</v>
      </c>
      <c r="L37" s="4">
        <v>0</v>
      </c>
      <c r="M37" s="4">
        <f>G37*L37</f>
        <v>0</v>
      </c>
      <c r="N37" s="24" t="s">
        <v>151</v>
      </c>
      <c r="Z37" s="4">
        <f>IF(AQ37="5",BJ37,0)</f>
        <v>0</v>
      </c>
      <c r="AB37" s="4">
        <f>IF(AQ37="1",BH37,0)</f>
        <v>0</v>
      </c>
      <c r="AC37" s="4">
        <f>IF(AQ37="1",BI37,0)</f>
        <v>0</v>
      </c>
      <c r="AD37" s="4">
        <f>IF(AQ37="7",BH37,0)</f>
        <v>0</v>
      </c>
      <c r="AE37" s="4">
        <f>IF(AQ37="7",BI37,0)</f>
        <v>0</v>
      </c>
      <c r="AF37" s="4">
        <f>IF(AQ37="2",BH37,0)</f>
        <v>0</v>
      </c>
      <c r="AG37" s="4">
        <f>IF(AQ37="2",BI37,0)</f>
        <v>0</v>
      </c>
      <c r="AH37" s="4">
        <f>IF(AQ37="0",BJ37,0)</f>
        <v>0</v>
      </c>
      <c r="AI37" s="5" t="s">
        <v>97</v>
      </c>
      <c r="AJ37" s="4">
        <f>IF(AN37=0,K37,0)</f>
        <v>0</v>
      </c>
      <c r="AK37" s="4">
        <f>IF(AN37=15,K37,0)</f>
        <v>0</v>
      </c>
      <c r="AL37" s="4">
        <f>IF(AN37=21,K37,0)</f>
        <v>0</v>
      </c>
      <c r="AN37" s="4">
        <v>21</v>
      </c>
      <c r="AO37" s="4">
        <f>H37*0</f>
        <v>0</v>
      </c>
      <c r="AP37" s="4">
        <f>H37*(1-0)</f>
        <v>0</v>
      </c>
      <c r="AQ37" s="12" t="s">
        <v>70</v>
      </c>
      <c r="AV37" s="4">
        <f>AW37+AX37</f>
        <v>0</v>
      </c>
      <c r="AW37" s="4">
        <f>G37*AO37</f>
        <v>0</v>
      </c>
      <c r="AX37" s="4">
        <f>G37*AP37</f>
        <v>0</v>
      </c>
      <c r="AY37" s="12" t="s">
        <v>40</v>
      </c>
      <c r="AZ37" s="12" t="s">
        <v>50</v>
      </c>
      <c r="BA37" s="5" t="s">
        <v>105</v>
      </c>
      <c r="BC37" s="4">
        <f>AW37+AX37</f>
        <v>0</v>
      </c>
      <c r="BD37" s="4">
        <f>H37/(100-BE37)*100</f>
        <v>0</v>
      </c>
      <c r="BE37" s="4">
        <v>0</v>
      </c>
      <c r="BF37" s="4">
        <f>M37</f>
        <v>0</v>
      </c>
      <c r="BH37" s="4">
        <f>G37*AO37</f>
        <v>0</v>
      </c>
      <c r="BI37" s="4">
        <f>G37*AP37</f>
        <v>0</v>
      </c>
      <c r="BJ37" s="4">
        <f>G37*H37</f>
        <v>0</v>
      </c>
      <c r="BK37" s="4"/>
      <c r="BL37" s="4"/>
    </row>
    <row r="38" spans="1:64" ht="15" customHeight="1" x14ac:dyDescent="0.25">
      <c r="A38" s="21" t="s">
        <v>97</v>
      </c>
      <c r="B38" s="8" t="s">
        <v>97</v>
      </c>
      <c r="C38" s="8" t="s">
        <v>18</v>
      </c>
      <c r="D38" s="51" t="s">
        <v>102</v>
      </c>
      <c r="E38" s="51"/>
      <c r="F38" s="11" t="s">
        <v>121</v>
      </c>
      <c r="G38" s="11" t="s">
        <v>121</v>
      </c>
      <c r="H38" s="57" t="s">
        <v>121</v>
      </c>
      <c r="I38" s="15">
        <f>SUM(I39:I42)</f>
        <v>0</v>
      </c>
      <c r="J38" s="15">
        <f>SUM(J39:J42)</f>
        <v>0</v>
      </c>
      <c r="K38" s="15">
        <f>SUM(K39:K42)</f>
        <v>0</v>
      </c>
      <c r="L38" s="5" t="s">
        <v>97</v>
      </c>
      <c r="M38" s="15">
        <f>SUM(M39:M42)</f>
        <v>21.172190000000001</v>
      </c>
      <c r="N38" s="22" t="s">
        <v>97</v>
      </c>
      <c r="AI38" s="5" t="s">
        <v>97</v>
      </c>
      <c r="AS38" s="15">
        <f>SUM(AJ39:AJ42)</f>
        <v>0</v>
      </c>
      <c r="AT38" s="15">
        <f>SUM(AK39:AK42)</f>
        <v>0</v>
      </c>
      <c r="AU38" s="15">
        <f>SUM(AL39:AL42)</f>
        <v>0</v>
      </c>
    </row>
    <row r="39" spans="1:64" ht="15" customHeight="1" x14ac:dyDescent="0.25">
      <c r="A39" s="23">
        <v>17</v>
      </c>
      <c r="B39" s="9" t="s">
        <v>97</v>
      </c>
      <c r="C39" s="9" t="s">
        <v>103</v>
      </c>
      <c r="D39" s="35" t="s">
        <v>23</v>
      </c>
      <c r="E39" s="35"/>
      <c r="F39" s="9" t="s">
        <v>25</v>
      </c>
      <c r="G39" s="4">
        <v>3</v>
      </c>
      <c r="H39" s="58">
        <v>0</v>
      </c>
      <c r="I39" s="4">
        <f>G39*AO39</f>
        <v>0</v>
      </c>
      <c r="J39" s="4">
        <f>G39*AP39</f>
        <v>0</v>
      </c>
      <c r="K39" s="4">
        <f>G39*H39</f>
        <v>0</v>
      </c>
      <c r="L39" s="4">
        <v>7.0386899999999999</v>
      </c>
      <c r="M39" s="4">
        <f>G39*L39</f>
        <v>21.116070000000001</v>
      </c>
      <c r="N39" s="24" t="s">
        <v>151</v>
      </c>
      <c r="Z39" s="4">
        <f>IF(AQ39="5",BJ39,0)</f>
        <v>0</v>
      </c>
      <c r="AB39" s="4">
        <f>IF(AQ39="1",BH39,0)</f>
        <v>0</v>
      </c>
      <c r="AC39" s="4">
        <f>IF(AQ39="1",BI39,0)</f>
        <v>0</v>
      </c>
      <c r="AD39" s="4">
        <f>IF(AQ39="7",BH39,0)</f>
        <v>0</v>
      </c>
      <c r="AE39" s="4">
        <f>IF(AQ39="7",BI39,0)</f>
        <v>0</v>
      </c>
      <c r="AF39" s="4">
        <f>IF(AQ39="2",BH39,0)</f>
        <v>0</v>
      </c>
      <c r="AG39" s="4">
        <f>IF(AQ39="2",BI39,0)</f>
        <v>0</v>
      </c>
      <c r="AH39" s="4">
        <f>IF(AQ39="0",BJ39,0)</f>
        <v>0</v>
      </c>
      <c r="AI39" s="5" t="s">
        <v>97</v>
      </c>
      <c r="AJ39" s="4">
        <f>IF(AN39=0,K39,0)</f>
        <v>0</v>
      </c>
      <c r="AK39" s="4">
        <f>IF(AN39=15,K39,0)</f>
        <v>0</v>
      </c>
      <c r="AL39" s="4">
        <f>IF(AN39=21,K39,0)</f>
        <v>0</v>
      </c>
      <c r="AN39" s="4">
        <v>21</v>
      </c>
      <c r="AO39" s="4">
        <f>H39*0.578389577459701</f>
        <v>0</v>
      </c>
      <c r="AP39" s="4">
        <f>H39*(1-0.578389577459701)</f>
        <v>0</v>
      </c>
      <c r="AQ39" s="12" t="s">
        <v>95</v>
      </c>
      <c r="AV39" s="4">
        <f>AW39+AX39</f>
        <v>0</v>
      </c>
      <c r="AW39" s="4">
        <f>G39*AO39</f>
        <v>0</v>
      </c>
      <c r="AX39" s="4">
        <f>G39*AP39</f>
        <v>0</v>
      </c>
      <c r="AY39" s="12" t="s">
        <v>139</v>
      </c>
      <c r="AZ39" s="12" t="s">
        <v>50</v>
      </c>
      <c r="BA39" s="5" t="s">
        <v>105</v>
      </c>
      <c r="BC39" s="4">
        <f>AW39+AX39</f>
        <v>0</v>
      </c>
      <c r="BD39" s="4">
        <f>H39/(100-BE39)*100</f>
        <v>0</v>
      </c>
      <c r="BE39" s="4">
        <v>0</v>
      </c>
      <c r="BF39" s="4">
        <f>M39</f>
        <v>21.116070000000001</v>
      </c>
      <c r="BH39" s="4">
        <f>G39*AO39</f>
        <v>0</v>
      </c>
      <c r="BI39" s="4">
        <f>G39*AP39</f>
        <v>0</v>
      </c>
      <c r="BJ39" s="4">
        <f>G39*H39</f>
        <v>0</v>
      </c>
      <c r="BK39" s="4"/>
      <c r="BL39" s="4"/>
    </row>
    <row r="40" spans="1:64" ht="15" customHeight="1" x14ac:dyDescent="0.25">
      <c r="A40" s="23">
        <v>18</v>
      </c>
      <c r="B40" s="9" t="s">
        <v>97</v>
      </c>
      <c r="C40" s="9" t="s">
        <v>147</v>
      </c>
      <c r="D40" s="35" t="s">
        <v>80</v>
      </c>
      <c r="E40" s="35"/>
      <c r="F40" s="9" t="s">
        <v>108</v>
      </c>
      <c r="G40" s="4">
        <v>128</v>
      </c>
      <c r="H40" s="58">
        <v>0</v>
      </c>
      <c r="I40" s="4">
        <f>G40*AO40</f>
        <v>0</v>
      </c>
      <c r="J40" s="4">
        <f>G40*AP40</f>
        <v>0</v>
      </c>
      <c r="K40" s="4">
        <f>G40*H40</f>
        <v>0</v>
      </c>
      <c r="L40" s="4">
        <v>2.9999999999999997E-4</v>
      </c>
      <c r="M40" s="4">
        <f>G40*L40</f>
        <v>3.8399999999999997E-2</v>
      </c>
      <c r="N40" s="24" t="s">
        <v>151</v>
      </c>
      <c r="Z40" s="4">
        <f>IF(AQ40="5",BJ40,0)</f>
        <v>0</v>
      </c>
      <c r="AB40" s="4">
        <f>IF(AQ40="1",BH40,0)</f>
        <v>0</v>
      </c>
      <c r="AC40" s="4">
        <f>IF(AQ40="1",BI40,0)</f>
        <v>0</v>
      </c>
      <c r="AD40" s="4">
        <f>IF(AQ40="7",BH40,0)</f>
        <v>0</v>
      </c>
      <c r="AE40" s="4">
        <f>IF(AQ40="7",BI40,0)</f>
        <v>0</v>
      </c>
      <c r="AF40" s="4">
        <f>IF(AQ40="2",BH40,0)</f>
        <v>0</v>
      </c>
      <c r="AG40" s="4">
        <f>IF(AQ40="2",BI40,0)</f>
        <v>0</v>
      </c>
      <c r="AH40" s="4">
        <f>IF(AQ40="0",BJ40,0)</f>
        <v>0</v>
      </c>
      <c r="AI40" s="5" t="s">
        <v>97</v>
      </c>
      <c r="AJ40" s="4">
        <f>IF(AN40=0,K40,0)</f>
        <v>0</v>
      </c>
      <c r="AK40" s="4">
        <f>IF(AN40=15,K40,0)</f>
        <v>0</v>
      </c>
      <c r="AL40" s="4">
        <f>IF(AN40=21,K40,0)</f>
        <v>0</v>
      </c>
      <c r="AN40" s="4">
        <v>21</v>
      </c>
      <c r="AO40" s="4">
        <f>H40*0.57571184223765</f>
        <v>0</v>
      </c>
      <c r="AP40" s="4">
        <f>H40*(1-0.57571184223765)</f>
        <v>0</v>
      </c>
      <c r="AQ40" s="12" t="s">
        <v>95</v>
      </c>
      <c r="AV40" s="4">
        <f>AW40+AX40</f>
        <v>0</v>
      </c>
      <c r="AW40" s="4">
        <f>G40*AO40</f>
        <v>0</v>
      </c>
      <c r="AX40" s="4">
        <f>G40*AP40</f>
        <v>0</v>
      </c>
      <c r="AY40" s="12" t="s">
        <v>139</v>
      </c>
      <c r="AZ40" s="12" t="s">
        <v>50</v>
      </c>
      <c r="BA40" s="5" t="s">
        <v>105</v>
      </c>
      <c r="BC40" s="4">
        <f>AW40+AX40</f>
        <v>0</v>
      </c>
      <c r="BD40" s="4">
        <f>H40/(100-BE40)*100</f>
        <v>0</v>
      </c>
      <c r="BE40" s="4">
        <v>0</v>
      </c>
      <c r="BF40" s="4">
        <f>M40</f>
        <v>3.8399999999999997E-2</v>
      </c>
      <c r="BH40" s="4">
        <f>G40*AO40</f>
        <v>0</v>
      </c>
      <c r="BI40" s="4">
        <f>G40*AP40</f>
        <v>0</v>
      </c>
      <c r="BJ40" s="4">
        <f>G40*H40</f>
        <v>0</v>
      </c>
      <c r="BK40" s="4"/>
      <c r="BL40" s="4"/>
    </row>
    <row r="41" spans="1:64" ht="15" customHeight="1" x14ac:dyDescent="0.25">
      <c r="A41" s="23">
        <v>19</v>
      </c>
      <c r="B41" s="9" t="s">
        <v>97</v>
      </c>
      <c r="C41" s="9" t="s">
        <v>44</v>
      </c>
      <c r="D41" s="35" t="s">
        <v>93</v>
      </c>
      <c r="E41" s="35"/>
      <c r="F41" s="9" t="s">
        <v>108</v>
      </c>
      <c r="G41" s="4">
        <v>95</v>
      </c>
      <c r="H41" s="58">
        <v>0</v>
      </c>
      <c r="I41" s="4">
        <f>G41*AO41</f>
        <v>0</v>
      </c>
      <c r="J41" s="4">
        <f>G41*AP41</f>
        <v>0</v>
      </c>
      <c r="K41" s="4">
        <f>G41*H41</f>
        <v>0</v>
      </c>
      <c r="L41" s="4">
        <v>1.8000000000000001E-4</v>
      </c>
      <c r="M41" s="4">
        <f>G41*L41</f>
        <v>1.7100000000000001E-2</v>
      </c>
      <c r="N41" s="24" t="s">
        <v>151</v>
      </c>
      <c r="Z41" s="4">
        <f>IF(AQ41="5",BJ41,0)</f>
        <v>0</v>
      </c>
      <c r="AB41" s="4">
        <f>IF(AQ41="1",BH41,0)</f>
        <v>0</v>
      </c>
      <c r="AC41" s="4">
        <f>IF(AQ41="1",BI41,0)</f>
        <v>0</v>
      </c>
      <c r="AD41" s="4">
        <f>IF(AQ41="7",BH41,0)</f>
        <v>0</v>
      </c>
      <c r="AE41" s="4">
        <f>IF(AQ41="7",BI41,0)</f>
        <v>0</v>
      </c>
      <c r="AF41" s="4">
        <f>IF(AQ41="2",BH41,0)</f>
        <v>0</v>
      </c>
      <c r="AG41" s="4">
        <f>IF(AQ41="2",BI41,0)</f>
        <v>0</v>
      </c>
      <c r="AH41" s="4">
        <f>IF(AQ41="0",BJ41,0)</f>
        <v>0</v>
      </c>
      <c r="AI41" s="5" t="s">
        <v>97</v>
      </c>
      <c r="AJ41" s="4">
        <f>IF(AN41=0,K41,0)</f>
        <v>0</v>
      </c>
      <c r="AK41" s="4">
        <f>IF(AN41=15,K41,0)</f>
        <v>0</v>
      </c>
      <c r="AL41" s="4">
        <f>IF(AN41=21,K41,0)</f>
        <v>0</v>
      </c>
      <c r="AN41" s="4">
        <v>21</v>
      </c>
      <c r="AO41" s="4">
        <f>H41*0.552382668228087</f>
        <v>0</v>
      </c>
      <c r="AP41" s="4">
        <f>H41*(1-0.552382668228087)</f>
        <v>0</v>
      </c>
      <c r="AQ41" s="12" t="s">
        <v>95</v>
      </c>
      <c r="AV41" s="4">
        <f>AW41+AX41</f>
        <v>0</v>
      </c>
      <c r="AW41" s="4">
        <f>G41*AO41</f>
        <v>0</v>
      </c>
      <c r="AX41" s="4">
        <f>G41*AP41</f>
        <v>0</v>
      </c>
      <c r="AY41" s="12" t="s">
        <v>139</v>
      </c>
      <c r="AZ41" s="12" t="s">
        <v>50</v>
      </c>
      <c r="BA41" s="5" t="s">
        <v>105</v>
      </c>
      <c r="BC41" s="4">
        <f>AW41+AX41</f>
        <v>0</v>
      </c>
      <c r="BD41" s="4">
        <f>H41/(100-BE41)*100</f>
        <v>0</v>
      </c>
      <c r="BE41" s="4">
        <v>0</v>
      </c>
      <c r="BF41" s="4">
        <f>M41</f>
        <v>1.7100000000000001E-2</v>
      </c>
      <c r="BH41" s="4">
        <f>G41*AO41</f>
        <v>0</v>
      </c>
      <c r="BI41" s="4">
        <f>G41*AP41</f>
        <v>0</v>
      </c>
      <c r="BJ41" s="4">
        <f>G41*H41</f>
        <v>0</v>
      </c>
      <c r="BK41" s="4"/>
      <c r="BL41" s="4"/>
    </row>
    <row r="42" spans="1:64" ht="15" customHeight="1" x14ac:dyDescent="0.25">
      <c r="A42" s="23">
        <v>20</v>
      </c>
      <c r="B42" s="9" t="s">
        <v>97</v>
      </c>
      <c r="C42" s="9" t="s">
        <v>31</v>
      </c>
      <c r="D42" s="35" t="s">
        <v>134</v>
      </c>
      <c r="E42" s="35"/>
      <c r="F42" s="9" t="s">
        <v>25</v>
      </c>
      <c r="G42" s="4">
        <v>1</v>
      </c>
      <c r="H42" s="58">
        <v>0</v>
      </c>
      <c r="I42" s="4">
        <f>G42*AO42</f>
        <v>0</v>
      </c>
      <c r="J42" s="4">
        <f>G42*AP42</f>
        <v>0</v>
      </c>
      <c r="K42" s="4">
        <f>G42*H42</f>
        <v>0</v>
      </c>
      <c r="L42" s="4">
        <v>6.2E-4</v>
      </c>
      <c r="M42" s="4">
        <f>G42*L42</f>
        <v>6.2E-4</v>
      </c>
      <c r="N42" s="24" t="s">
        <v>151</v>
      </c>
      <c r="Z42" s="4">
        <f>IF(AQ42="5",BJ42,0)</f>
        <v>0</v>
      </c>
      <c r="AB42" s="4">
        <f>IF(AQ42="1",BH42,0)</f>
        <v>0</v>
      </c>
      <c r="AC42" s="4">
        <f>IF(AQ42="1",BI42,0)</f>
        <v>0</v>
      </c>
      <c r="AD42" s="4">
        <f>IF(AQ42="7",BH42,0)</f>
        <v>0</v>
      </c>
      <c r="AE42" s="4">
        <f>IF(AQ42="7",BI42,0)</f>
        <v>0</v>
      </c>
      <c r="AF42" s="4">
        <f>IF(AQ42="2",BH42,0)</f>
        <v>0</v>
      </c>
      <c r="AG42" s="4">
        <f>IF(AQ42="2",BI42,0)</f>
        <v>0</v>
      </c>
      <c r="AH42" s="4">
        <f>IF(AQ42="0",BJ42,0)</f>
        <v>0</v>
      </c>
      <c r="AI42" s="5" t="s">
        <v>97</v>
      </c>
      <c r="AJ42" s="4">
        <f>IF(AN42=0,K42,0)</f>
        <v>0</v>
      </c>
      <c r="AK42" s="4">
        <f>IF(AN42=15,K42,0)</f>
        <v>0</v>
      </c>
      <c r="AL42" s="4">
        <f>IF(AN42=21,K42,0)</f>
        <v>0</v>
      </c>
      <c r="AN42" s="4">
        <v>21</v>
      </c>
      <c r="AO42" s="4">
        <f>H42*0.471520014158874</f>
        <v>0</v>
      </c>
      <c r="AP42" s="4">
        <f>H42*(1-0.471520014158874)</f>
        <v>0</v>
      </c>
      <c r="AQ42" s="12" t="s">
        <v>95</v>
      </c>
      <c r="AV42" s="4">
        <f>AW42+AX42</f>
        <v>0</v>
      </c>
      <c r="AW42" s="4">
        <f>G42*AO42</f>
        <v>0</v>
      </c>
      <c r="AX42" s="4">
        <f>G42*AP42</f>
        <v>0</v>
      </c>
      <c r="AY42" s="12" t="s">
        <v>139</v>
      </c>
      <c r="AZ42" s="12" t="s">
        <v>50</v>
      </c>
      <c r="BA42" s="5" t="s">
        <v>105</v>
      </c>
      <c r="BC42" s="4">
        <f>AW42+AX42</f>
        <v>0</v>
      </c>
      <c r="BD42" s="4">
        <f>H42/(100-BE42)*100</f>
        <v>0</v>
      </c>
      <c r="BE42" s="4">
        <v>0</v>
      </c>
      <c r="BF42" s="4">
        <f>M42</f>
        <v>6.2E-4</v>
      </c>
      <c r="BH42" s="4">
        <f>G42*AO42</f>
        <v>0</v>
      </c>
      <c r="BI42" s="4">
        <f>G42*AP42</f>
        <v>0</v>
      </c>
      <c r="BJ42" s="4">
        <f>G42*H42</f>
        <v>0</v>
      </c>
      <c r="BK42" s="4"/>
      <c r="BL42" s="4"/>
    </row>
    <row r="43" spans="1:64" ht="15" customHeight="1" x14ac:dyDescent="0.25">
      <c r="A43" s="21" t="s">
        <v>97</v>
      </c>
      <c r="B43" s="8" t="s">
        <v>97</v>
      </c>
      <c r="C43" s="8" t="s">
        <v>77</v>
      </c>
      <c r="D43" s="51" t="s">
        <v>26</v>
      </c>
      <c r="E43" s="51"/>
      <c r="F43" s="11" t="s">
        <v>121</v>
      </c>
      <c r="G43" s="11" t="s">
        <v>121</v>
      </c>
      <c r="H43" s="57" t="s">
        <v>121</v>
      </c>
      <c r="I43" s="15">
        <f>SUM(I44:I46)</f>
        <v>0</v>
      </c>
      <c r="J43" s="15">
        <f>SUM(J44:J46)</f>
        <v>0</v>
      </c>
      <c r="K43" s="15">
        <f>SUM(K44:K46)</f>
        <v>0</v>
      </c>
      <c r="L43" s="5" t="s">
        <v>97</v>
      </c>
      <c r="M43" s="15">
        <f>SUM(M44:M46)</f>
        <v>4.5036991999999998</v>
      </c>
      <c r="N43" s="22" t="s">
        <v>97</v>
      </c>
      <c r="AI43" s="5" t="s">
        <v>97</v>
      </c>
      <c r="AS43" s="15">
        <f>SUM(AJ44:AJ46)</f>
        <v>0</v>
      </c>
      <c r="AT43" s="15">
        <f>SUM(AK44:AK46)</f>
        <v>0</v>
      </c>
      <c r="AU43" s="15">
        <f>SUM(AL44:AL46)</f>
        <v>0</v>
      </c>
    </row>
    <row r="44" spans="1:64" ht="15" customHeight="1" x14ac:dyDescent="0.25">
      <c r="A44" s="23">
        <v>21</v>
      </c>
      <c r="B44" s="9" t="s">
        <v>97</v>
      </c>
      <c r="C44" s="9" t="s">
        <v>101</v>
      </c>
      <c r="D44" s="35" t="s">
        <v>142</v>
      </c>
      <c r="E44" s="35"/>
      <c r="F44" s="9" t="s">
        <v>125</v>
      </c>
      <c r="G44" s="4">
        <v>609</v>
      </c>
      <c r="H44" s="58">
        <v>0</v>
      </c>
      <c r="I44" s="4">
        <f>G44*AO44</f>
        <v>0</v>
      </c>
      <c r="J44" s="4">
        <f>G44*AP44</f>
        <v>0</v>
      </c>
      <c r="K44" s="4">
        <f>G44*H44</f>
        <v>0</v>
      </c>
      <c r="L44" s="4">
        <v>0</v>
      </c>
      <c r="M44" s="4">
        <f>G44*L44</f>
        <v>0</v>
      </c>
      <c r="N44" s="24" t="s">
        <v>151</v>
      </c>
      <c r="Z44" s="4">
        <f>IF(AQ44="5",BJ44,0)</f>
        <v>0</v>
      </c>
      <c r="AB44" s="4">
        <f>IF(AQ44="1",BH44,0)</f>
        <v>0</v>
      </c>
      <c r="AC44" s="4">
        <f>IF(AQ44="1",BI44,0)</f>
        <v>0</v>
      </c>
      <c r="AD44" s="4">
        <f>IF(AQ44="7",BH44,0)</f>
        <v>0</v>
      </c>
      <c r="AE44" s="4">
        <f>IF(AQ44="7",BI44,0)</f>
        <v>0</v>
      </c>
      <c r="AF44" s="4">
        <f>IF(AQ44="2",BH44,0)</f>
        <v>0</v>
      </c>
      <c r="AG44" s="4">
        <f>IF(AQ44="2",BI44,0)</f>
        <v>0</v>
      </c>
      <c r="AH44" s="4">
        <f>IF(AQ44="0",BJ44,0)</f>
        <v>0</v>
      </c>
      <c r="AI44" s="5" t="s">
        <v>97</v>
      </c>
      <c r="AJ44" s="4">
        <f>IF(AN44=0,K44,0)</f>
        <v>0</v>
      </c>
      <c r="AK44" s="4">
        <f>IF(AN44=15,K44,0)</f>
        <v>0</v>
      </c>
      <c r="AL44" s="4">
        <f>IF(AN44=21,K44,0)</f>
        <v>0</v>
      </c>
      <c r="AN44" s="4">
        <v>21</v>
      </c>
      <c r="AO44" s="4">
        <f>H44*0</f>
        <v>0</v>
      </c>
      <c r="AP44" s="4">
        <f>H44*(1-0)</f>
        <v>0</v>
      </c>
      <c r="AQ44" s="12" t="s">
        <v>95</v>
      </c>
      <c r="AV44" s="4">
        <f>AW44+AX44</f>
        <v>0</v>
      </c>
      <c r="AW44" s="4">
        <f>G44*AO44</f>
        <v>0</v>
      </c>
      <c r="AX44" s="4">
        <f>G44*AP44</f>
        <v>0</v>
      </c>
      <c r="AY44" s="12" t="s">
        <v>115</v>
      </c>
      <c r="AZ44" s="12" t="s">
        <v>50</v>
      </c>
      <c r="BA44" s="5" t="s">
        <v>105</v>
      </c>
      <c r="BC44" s="4">
        <f>AW44+AX44</f>
        <v>0</v>
      </c>
      <c r="BD44" s="4">
        <f>H44/(100-BE44)*100</f>
        <v>0</v>
      </c>
      <c r="BE44" s="4">
        <v>0</v>
      </c>
      <c r="BF44" s="4">
        <f>M44</f>
        <v>0</v>
      </c>
      <c r="BH44" s="4">
        <f>G44*AO44</f>
        <v>0</v>
      </c>
      <c r="BI44" s="4">
        <f>G44*AP44</f>
        <v>0</v>
      </c>
      <c r="BJ44" s="4">
        <f>G44*H44</f>
        <v>0</v>
      </c>
      <c r="BK44" s="4"/>
      <c r="BL44" s="4"/>
    </row>
    <row r="45" spans="1:64" ht="15" customHeight="1" x14ac:dyDescent="0.25">
      <c r="A45" s="23">
        <v>22</v>
      </c>
      <c r="B45" s="9" t="s">
        <v>97</v>
      </c>
      <c r="C45" s="9" t="s">
        <v>100</v>
      </c>
      <c r="D45" s="35" t="s">
        <v>29</v>
      </c>
      <c r="E45" s="35"/>
      <c r="F45" s="9" t="s">
        <v>125</v>
      </c>
      <c r="G45" s="4">
        <v>1.76</v>
      </c>
      <c r="H45" s="58">
        <v>0</v>
      </c>
      <c r="I45" s="4">
        <f>G45*AO45</f>
        <v>0</v>
      </c>
      <c r="J45" s="4">
        <v>0</v>
      </c>
      <c r="K45" s="4">
        <f>G45*H45</f>
        <v>0</v>
      </c>
      <c r="L45" s="4">
        <v>2.5589200000000001</v>
      </c>
      <c r="M45" s="4">
        <f>G45*L45</f>
        <v>4.5036991999999998</v>
      </c>
      <c r="N45" s="24" t="s">
        <v>151</v>
      </c>
      <c r="Z45" s="4">
        <f>IF(AQ45="5",BJ45,0)</f>
        <v>0</v>
      </c>
      <c r="AB45" s="4">
        <f>IF(AQ45="1",BH45,0)</f>
        <v>0</v>
      </c>
      <c r="AC45" s="4">
        <f>IF(AQ45="1",BI45,0)</f>
        <v>0</v>
      </c>
      <c r="AD45" s="4">
        <f>IF(AQ45="7",BH45,0)</f>
        <v>0</v>
      </c>
      <c r="AE45" s="4">
        <f>IF(AQ45="7",BI45,0)</f>
        <v>0</v>
      </c>
      <c r="AF45" s="4">
        <f>IF(AQ45="2",BH45,0)</f>
        <v>0</v>
      </c>
      <c r="AG45" s="4">
        <f>IF(AQ45="2",BI45,0)</f>
        <v>0</v>
      </c>
      <c r="AH45" s="4">
        <f>IF(AQ45="0",BJ45,0)</f>
        <v>0</v>
      </c>
      <c r="AI45" s="5" t="s">
        <v>97</v>
      </c>
      <c r="AJ45" s="4">
        <f>IF(AN45=0,K45,0)</f>
        <v>0</v>
      </c>
      <c r="AK45" s="4">
        <f>IF(AN45=15,K45,0)</f>
        <v>0</v>
      </c>
      <c r="AL45" s="4">
        <f>IF(AN45=21,K45,0)</f>
        <v>0</v>
      </c>
      <c r="AN45" s="4">
        <v>21</v>
      </c>
      <c r="AO45" s="4">
        <f>H45*0.634880929332043</f>
        <v>0</v>
      </c>
      <c r="AP45" s="4">
        <f>H45*(1-0.634880929332043)</f>
        <v>0</v>
      </c>
      <c r="AQ45" s="12" t="s">
        <v>95</v>
      </c>
      <c r="AV45" s="4">
        <f>AW45+AX45</f>
        <v>0</v>
      </c>
      <c r="AW45" s="4">
        <f>G45*AO45</f>
        <v>0</v>
      </c>
      <c r="AX45" s="4">
        <f>G45*AP45</f>
        <v>0</v>
      </c>
      <c r="AY45" s="12" t="s">
        <v>115</v>
      </c>
      <c r="AZ45" s="12" t="s">
        <v>50</v>
      </c>
      <c r="BA45" s="5" t="s">
        <v>105</v>
      </c>
      <c r="BC45" s="4">
        <f>AW45+AX45</f>
        <v>0</v>
      </c>
      <c r="BD45" s="4">
        <f>H45/(100-BE45)*100</f>
        <v>0</v>
      </c>
      <c r="BE45" s="4">
        <v>0</v>
      </c>
      <c r="BF45" s="4">
        <f>M45</f>
        <v>4.5036991999999998</v>
      </c>
      <c r="BH45" s="4">
        <f>G45*AO45</f>
        <v>0</v>
      </c>
      <c r="BI45" s="4">
        <f>G45*AP45</f>
        <v>0</v>
      </c>
      <c r="BJ45" s="4">
        <f>G45*H45</f>
        <v>0</v>
      </c>
      <c r="BK45" s="4"/>
      <c r="BL45" s="4"/>
    </row>
    <row r="46" spans="1:64" ht="15" customHeight="1" x14ac:dyDescent="0.25">
      <c r="A46" s="23">
        <v>23</v>
      </c>
      <c r="B46" s="9" t="s">
        <v>97</v>
      </c>
      <c r="C46" s="9" t="s">
        <v>74</v>
      </c>
      <c r="D46" s="35" t="s">
        <v>6</v>
      </c>
      <c r="E46" s="35"/>
      <c r="F46" s="9" t="s">
        <v>125</v>
      </c>
      <c r="G46" s="4">
        <v>1065</v>
      </c>
      <c r="H46" s="58">
        <v>0</v>
      </c>
      <c r="I46" s="4">
        <f>G46*AO46</f>
        <v>0</v>
      </c>
      <c r="J46" s="4">
        <f>G46*AP46</f>
        <v>0</v>
      </c>
      <c r="K46" s="4">
        <f>G46*H46</f>
        <v>0</v>
      </c>
      <c r="L46" s="4">
        <v>0</v>
      </c>
      <c r="M46" s="4">
        <f>G46*L46</f>
        <v>0</v>
      </c>
      <c r="N46" s="24" t="s">
        <v>151</v>
      </c>
      <c r="Z46" s="4">
        <f>IF(AQ46="5",BJ46,0)</f>
        <v>0</v>
      </c>
      <c r="AB46" s="4">
        <f>IF(AQ46="1",BH46,0)</f>
        <v>0</v>
      </c>
      <c r="AC46" s="4">
        <f>IF(AQ46="1",BI46,0)</f>
        <v>0</v>
      </c>
      <c r="AD46" s="4">
        <f>IF(AQ46="7",BH46,0)</f>
        <v>0</v>
      </c>
      <c r="AE46" s="4">
        <f>IF(AQ46="7",BI46,0)</f>
        <v>0</v>
      </c>
      <c r="AF46" s="4">
        <f>IF(AQ46="2",BH46,0)</f>
        <v>0</v>
      </c>
      <c r="AG46" s="4">
        <f>IF(AQ46="2",BI46,0)</f>
        <v>0</v>
      </c>
      <c r="AH46" s="4">
        <f>IF(AQ46="0",BJ46,0)</f>
        <v>0</v>
      </c>
      <c r="AI46" s="5" t="s">
        <v>97</v>
      </c>
      <c r="AJ46" s="4">
        <f>IF(AN46=0,K46,0)</f>
        <v>0</v>
      </c>
      <c r="AK46" s="4">
        <f>IF(AN46=15,K46,0)</f>
        <v>0</v>
      </c>
      <c r="AL46" s="4">
        <f>IF(AN46=21,K46,0)</f>
        <v>0</v>
      </c>
      <c r="AN46" s="4">
        <v>21</v>
      </c>
      <c r="AO46" s="4">
        <f>H46*0</f>
        <v>0</v>
      </c>
      <c r="AP46" s="4">
        <f>H46*(1-0)</f>
        <v>0</v>
      </c>
      <c r="AQ46" s="12" t="s">
        <v>95</v>
      </c>
      <c r="AV46" s="4">
        <f>AW46+AX46</f>
        <v>0</v>
      </c>
      <c r="AW46" s="4">
        <f>G46*AO46</f>
        <v>0</v>
      </c>
      <c r="AX46" s="4">
        <f>G46*AP46</f>
        <v>0</v>
      </c>
      <c r="AY46" s="12" t="s">
        <v>115</v>
      </c>
      <c r="AZ46" s="12" t="s">
        <v>50</v>
      </c>
      <c r="BA46" s="5" t="s">
        <v>105</v>
      </c>
      <c r="BC46" s="4">
        <f>AW46+AX46</f>
        <v>0</v>
      </c>
      <c r="BD46" s="4">
        <f>H46/(100-BE46)*100</f>
        <v>0</v>
      </c>
      <c r="BE46" s="4">
        <v>0</v>
      </c>
      <c r="BF46" s="4">
        <f>M46</f>
        <v>0</v>
      </c>
      <c r="BH46" s="4">
        <f>G46*AO46</f>
        <v>0</v>
      </c>
      <c r="BI46" s="4">
        <f>G46*AP46</f>
        <v>0</v>
      </c>
      <c r="BJ46" s="4">
        <f>G46*H46</f>
        <v>0</v>
      </c>
      <c r="BK46" s="4"/>
      <c r="BL46" s="4"/>
    </row>
    <row r="47" spans="1:64" ht="15" customHeight="1" x14ac:dyDescent="0.25">
      <c r="A47" s="21" t="s">
        <v>97</v>
      </c>
      <c r="B47" s="8" t="s">
        <v>97</v>
      </c>
      <c r="C47" s="8" t="s">
        <v>42</v>
      </c>
      <c r="D47" s="51" t="s">
        <v>58</v>
      </c>
      <c r="E47" s="51"/>
      <c r="F47" s="11" t="s">
        <v>121</v>
      </c>
      <c r="G47" s="11" t="s">
        <v>121</v>
      </c>
      <c r="H47" s="57" t="s">
        <v>121</v>
      </c>
      <c r="I47" s="15">
        <f>SUM(I48:I48)</f>
        <v>0</v>
      </c>
      <c r="J47" s="15">
        <f>SUM(J48:J48)</f>
        <v>0</v>
      </c>
      <c r="K47" s="15">
        <f>SUM(K48:K48)</f>
        <v>0</v>
      </c>
      <c r="L47" s="5" t="s">
        <v>97</v>
      </c>
      <c r="M47" s="15">
        <f>SUM(M48:M48)</f>
        <v>0</v>
      </c>
      <c r="N47" s="22" t="s">
        <v>97</v>
      </c>
      <c r="AI47" s="5" t="s">
        <v>97</v>
      </c>
      <c r="AS47" s="15">
        <f>SUM(AJ48:AJ48)</f>
        <v>0</v>
      </c>
      <c r="AT47" s="15">
        <f>SUM(AK48:AK48)</f>
        <v>0</v>
      </c>
      <c r="AU47" s="15">
        <f>SUM(AL48:AL48)</f>
        <v>0</v>
      </c>
    </row>
    <row r="48" spans="1:64" ht="15" customHeight="1" thickBot="1" x14ac:dyDescent="0.3">
      <c r="A48" s="25">
        <v>24</v>
      </c>
      <c r="B48" s="26" t="s">
        <v>97</v>
      </c>
      <c r="C48" s="26" t="s">
        <v>131</v>
      </c>
      <c r="D48" s="52" t="s">
        <v>113</v>
      </c>
      <c r="E48" s="52"/>
      <c r="F48" s="26" t="s">
        <v>62</v>
      </c>
      <c r="G48" s="27">
        <v>1065</v>
      </c>
      <c r="H48" s="59">
        <v>0</v>
      </c>
      <c r="I48" s="27">
        <f>G48*AO48</f>
        <v>0</v>
      </c>
      <c r="J48" s="27">
        <f>G48*AP48</f>
        <v>0</v>
      </c>
      <c r="K48" s="27">
        <f>G48*H48</f>
        <v>0</v>
      </c>
      <c r="L48" s="27">
        <v>0</v>
      </c>
      <c r="M48" s="27">
        <f>G48*L48</f>
        <v>0</v>
      </c>
      <c r="N48" s="28" t="s">
        <v>151</v>
      </c>
      <c r="Z48" s="4">
        <f>IF(AQ48="5",BJ48,0)</f>
        <v>0</v>
      </c>
      <c r="AB48" s="4">
        <f>IF(AQ48="1",BH48,0)</f>
        <v>0</v>
      </c>
      <c r="AC48" s="4">
        <f>IF(AQ48="1",BI48,0)</f>
        <v>0</v>
      </c>
      <c r="AD48" s="4">
        <f>IF(AQ48="7",BH48,0)</f>
        <v>0</v>
      </c>
      <c r="AE48" s="4">
        <f>IF(AQ48="7",BI48,0)</f>
        <v>0</v>
      </c>
      <c r="AF48" s="4">
        <f>IF(AQ48="2",BH48,0)</f>
        <v>0</v>
      </c>
      <c r="AG48" s="4">
        <f>IF(AQ48="2",BI48,0)</f>
        <v>0</v>
      </c>
      <c r="AH48" s="4">
        <f>IF(AQ48="0",BJ48,0)</f>
        <v>0</v>
      </c>
      <c r="AI48" s="5" t="s">
        <v>97</v>
      </c>
      <c r="AJ48" s="4">
        <f>IF(AN48=0,K48,0)</f>
        <v>0</v>
      </c>
      <c r="AK48" s="4">
        <f>IF(AN48=15,K48,0)</f>
        <v>0</v>
      </c>
      <c r="AL48" s="4">
        <f>IF(AN48=21,K48,0)</f>
        <v>0</v>
      </c>
      <c r="AN48" s="4">
        <v>21</v>
      </c>
      <c r="AO48" s="4">
        <f>H48*0</f>
        <v>0</v>
      </c>
      <c r="AP48" s="4">
        <f>H48*(1-0)</f>
        <v>0</v>
      </c>
      <c r="AQ48" s="12" t="s">
        <v>70</v>
      </c>
      <c r="AV48" s="4">
        <f>AW48+AX48</f>
        <v>0</v>
      </c>
      <c r="AW48" s="4">
        <f>G48*AO48</f>
        <v>0</v>
      </c>
      <c r="AX48" s="4">
        <f>G48*AP48</f>
        <v>0</v>
      </c>
      <c r="AY48" s="12" t="s">
        <v>55</v>
      </c>
      <c r="AZ48" s="12" t="s">
        <v>50</v>
      </c>
      <c r="BA48" s="5" t="s">
        <v>105</v>
      </c>
      <c r="BC48" s="4">
        <f>AW48+AX48</f>
        <v>0</v>
      </c>
      <c r="BD48" s="4">
        <f>H48/(100-BE48)*100</f>
        <v>0</v>
      </c>
      <c r="BE48" s="4">
        <v>0</v>
      </c>
      <c r="BF48" s="4">
        <f>M48</f>
        <v>0</v>
      </c>
      <c r="BH48" s="4">
        <f>G48*AO48</f>
        <v>0</v>
      </c>
      <c r="BI48" s="4">
        <f>G48*AP48</f>
        <v>0</v>
      </c>
      <c r="BJ48" s="4">
        <f>G48*H48</f>
        <v>0</v>
      </c>
      <c r="BK48" s="4"/>
      <c r="BL48" s="4"/>
    </row>
    <row r="49" spans="9:11" ht="15" customHeight="1" thickBot="1" x14ac:dyDescent="0.3">
      <c r="I49" s="45" t="s">
        <v>154</v>
      </c>
      <c r="J49" s="45"/>
      <c r="K49" s="29">
        <f>K12+K14+K16+K18+K23+K25+K30+K34+K36+K38+K43+K47</f>
        <v>0</v>
      </c>
    </row>
    <row r="50" spans="9:11" ht="15" customHeight="1" x14ac:dyDescent="0.25">
      <c r="K50" s="30" t="s">
        <v>153</v>
      </c>
    </row>
  </sheetData>
  <sheetProtection algorithmName="SHA-512" hashValue="vQVYrNY+lDngdmIGFI3p10EMUjfBZSCzteMMyrrm6g1zIygoAXuDNBNeaofw9fpwNc/x4j0x0c1fJkzws9NUVQ==" saltValue="sVj7YknKMsQtJVQb4KIrdQ==" spinCount="100000" sheet="1" objects="1" scenarios="1"/>
  <mergeCells count="67">
    <mergeCell ref="D45:E45"/>
    <mergeCell ref="D46:E46"/>
    <mergeCell ref="D47:E47"/>
    <mergeCell ref="D48:E48"/>
    <mergeCell ref="I49:J49"/>
    <mergeCell ref="D29:E29"/>
    <mergeCell ref="D30:E30"/>
    <mergeCell ref="D31:E31"/>
    <mergeCell ref="D32:E32"/>
    <mergeCell ref="D44:E44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11:E11"/>
    <mergeCell ref="I10:K10"/>
    <mergeCell ref="L10:M10"/>
    <mergeCell ref="D12:E12"/>
    <mergeCell ref="D13:E13"/>
    <mergeCell ref="J2:N3"/>
    <mergeCell ref="J4:N5"/>
    <mergeCell ref="J6:N7"/>
    <mergeCell ref="J8:N9"/>
    <mergeCell ref="D10:E10"/>
    <mergeCell ref="I4:I5"/>
    <mergeCell ref="I6:I7"/>
    <mergeCell ref="I8:I9"/>
    <mergeCell ref="D2:E3"/>
    <mergeCell ref="D4:E5"/>
    <mergeCell ref="A1:N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D6:E7"/>
    <mergeCell ref="D8:E9"/>
    <mergeCell ref="H2:H3"/>
    <mergeCell ref="H4:H5"/>
    <mergeCell ref="H6:H7"/>
    <mergeCell ref="H8:H9"/>
  </mergeCells>
  <pageMargins left="0.39400000000000002" right="0.39400000000000002" top="0.59099999999999997" bottom="0.59099999999999997" header="0" footer="0"/>
  <pageSetup paperSize="9" scale="73" firstPageNumber="0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Stavební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HP</dc:creator>
  <cp:lastModifiedBy>Janáčková, Pavla</cp:lastModifiedBy>
  <cp:lastPrinted>2024-11-06T13:05:01Z</cp:lastPrinted>
  <dcterms:created xsi:type="dcterms:W3CDTF">2021-06-10T20:06:38Z</dcterms:created>
  <dcterms:modified xsi:type="dcterms:W3CDTF">2024-11-07T08:31:28Z</dcterms:modified>
</cp:coreProperties>
</file>