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praguecc-my.sharepoint.com/personal/milan_rehak_praguecc_cz/Documents/Kcp_2020-25/Zakázky/Požární ochrana/Šatny/PD Final/VV + rozpočet/"/>
    </mc:Choice>
  </mc:AlternateContent>
  <xr:revisionPtr revIDLastSave="1" documentId="8_{E5D89EF0-6F71-4213-BF0E-581B3AA5BE83}" xr6:coauthVersionLast="47" xr6:coauthVersionMax="47" xr10:uidLastSave="{BCF2A19C-C78F-4247-BE4A-11200A7378A0}"/>
  <bookViews>
    <workbookView xWindow="18060" yWindow="2670" windowWidth="17280" windowHeight="8880" tabRatio="780" xr2:uid="{00000000-000D-0000-FFFF-FFFF00000000}"/>
  </bookViews>
  <sheets>
    <sheet name="Rekapitulace stavby" sheetId="1" r:id="rId1"/>
    <sheet name="SO-01.A - Architektonické..." sheetId="2" r:id="rId2"/>
    <sheet name="SO-01.B - Architektonické..." sheetId="3" r:id="rId3"/>
    <sheet name="SO-01.C - Architektonické..." sheetId="4" r:id="rId4"/>
    <sheet name="Odstranění azbestu" sheetId="5" r:id="rId5"/>
  </sheets>
  <definedNames>
    <definedName name="_xlnm._FilterDatabase" localSheetId="1" hidden="1">'SO-01.A - Architektonické...'!$C$129:$K$251</definedName>
    <definedName name="_xlnm._FilterDatabase" localSheetId="2" hidden="1">'SO-01.B - Architektonické...'!$C$127:$K$212</definedName>
    <definedName name="_xlnm._FilterDatabase" localSheetId="3" hidden="1">'SO-01.C - Architektonické...'!$C$127:$K$211</definedName>
    <definedName name="_xlnm.Print_Titles" localSheetId="0">'Rekapitulace stavby'!$92:$92</definedName>
    <definedName name="_xlnm.Print_Titles" localSheetId="1">'SO-01.A - Architektonické...'!$129:$129</definedName>
    <definedName name="_xlnm.Print_Titles" localSheetId="2">'SO-01.B - Architektonické...'!$127:$127</definedName>
    <definedName name="_xlnm.Print_Titles" localSheetId="3">'SO-01.C - Architektonické...'!$127:$127</definedName>
    <definedName name="_xlnm.Print_Area" localSheetId="0">'Rekapitulace stavby'!$D$4:$AO$76,'Rekapitulace stavby'!$C$82:$AQ$98</definedName>
    <definedName name="_xlnm.Print_Area" localSheetId="1">'SO-01.A - Architektonické...'!$C$117:$K$251</definedName>
    <definedName name="_xlnm.Print_Area" localSheetId="2">'SO-01.B - Architektonické...'!$C$115:$K$212</definedName>
    <definedName name="_xlnm.Print_Area" localSheetId="3">'SO-01.C - Architektonické...'!$C$115:$K$211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94" i="1" l="1"/>
  <c r="AN98" i="1"/>
  <c r="AG98" i="1"/>
  <c r="F45" i="5"/>
  <c r="F43" i="5"/>
  <c r="F41" i="5"/>
  <c r="F40" i="5" s="1"/>
  <c r="F38" i="5"/>
  <c r="F37" i="5"/>
  <c r="F36" i="5"/>
  <c r="F33" i="5"/>
  <c r="F31" i="5"/>
  <c r="F29" i="5"/>
  <c r="F28" i="5" s="1"/>
  <c r="F27" i="5"/>
  <c r="F25" i="5"/>
  <c r="F23" i="5"/>
  <c r="F22" i="5" s="1"/>
  <c r="F20" i="5"/>
  <c r="F19" i="5"/>
  <c r="F17" i="5"/>
  <c r="F15" i="5"/>
  <c r="F14" i="5" s="1"/>
  <c r="F12" i="5"/>
  <c r="F10" i="5"/>
  <c r="F8" i="5"/>
  <c r="F6" i="5"/>
  <c r="F5" i="5"/>
  <c r="F2" i="5" s="1"/>
  <c r="F3" i="5"/>
  <c r="J37" i="4"/>
  <c r="J36" i="4"/>
  <c r="AY97" i="1"/>
  <c r="J35" i="4"/>
  <c r="AX97" i="1" s="1"/>
  <c r="BI211" i="4"/>
  <c r="BH211" i="4"/>
  <c r="BG211" i="4"/>
  <c r="BF211" i="4"/>
  <c r="T211" i="4"/>
  <c r="R211" i="4"/>
  <c r="P211" i="4"/>
  <c r="BI210" i="4"/>
  <c r="BH210" i="4"/>
  <c r="BG210" i="4"/>
  <c r="BF210" i="4"/>
  <c r="T210" i="4"/>
  <c r="R210" i="4"/>
  <c r="P210" i="4"/>
  <c r="BI209" i="4"/>
  <c r="BH209" i="4"/>
  <c r="BG209" i="4"/>
  <c r="BF209" i="4"/>
  <c r="T209" i="4"/>
  <c r="R209" i="4"/>
  <c r="P209" i="4"/>
  <c r="BI208" i="4"/>
  <c r="BH208" i="4"/>
  <c r="BG208" i="4"/>
  <c r="BF208" i="4"/>
  <c r="T208" i="4"/>
  <c r="R208" i="4"/>
  <c r="P208" i="4"/>
  <c r="BI207" i="4"/>
  <c r="BH207" i="4"/>
  <c r="BG207" i="4"/>
  <c r="BF207" i="4"/>
  <c r="T207" i="4"/>
  <c r="R207" i="4"/>
  <c r="P207" i="4"/>
  <c r="BI206" i="4"/>
  <c r="BH206" i="4"/>
  <c r="BG206" i="4"/>
  <c r="BF206" i="4"/>
  <c r="T206" i="4"/>
  <c r="R206" i="4"/>
  <c r="P206" i="4"/>
  <c r="BI205" i="4"/>
  <c r="BH205" i="4"/>
  <c r="BG205" i="4"/>
  <c r="BF205" i="4"/>
  <c r="T205" i="4"/>
  <c r="R205" i="4"/>
  <c r="P205" i="4"/>
  <c r="BI204" i="4"/>
  <c r="BH204" i="4"/>
  <c r="BG204" i="4"/>
  <c r="BF204" i="4"/>
  <c r="T204" i="4"/>
  <c r="R204" i="4"/>
  <c r="P204" i="4"/>
  <c r="BI201" i="4"/>
  <c r="BH201" i="4"/>
  <c r="BG201" i="4"/>
  <c r="BF201" i="4"/>
  <c r="T201" i="4"/>
  <c r="T200" i="4" s="1"/>
  <c r="R201" i="4"/>
  <c r="R200" i="4" s="1"/>
  <c r="P201" i="4"/>
  <c r="P200" i="4"/>
  <c r="BI198" i="4"/>
  <c r="BH198" i="4"/>
  <c r="BG198" i="4"/>
  <c r="BF198" i="4"/>
  <c r="T198" i="4"/>
  <c r="R198" i="4"/>
  <c r="P198" i="4"/>
  <c r="BI196" i="4"/>
  <c r="BH196" i="4"/>
  <c r="BG196" i="4"/>
  <c r="BF196" i="4"/>
  <c r="T196" i="4"/>
  <c r="R196" i="4"/>
  <c r="P196" i="4"/>
  <c r="BI195" i="4"/>
  <c r="BH195" i="4"/>
  <c r="BG195" i="4"/>
  <c r="BF195" i="4"/>
  <c r="T195" i="4"/>
  <c r="R195" i="4"/>
  <c r="P195" i="4"/>
  <c r="BI191" i="4"/>
  <c r="BH191" i="4"/>
  <c r="BG191" i="4"/>
  <c r="BF191" i="4"/>
  <c r="T191" i="4"/>
  <c r="R191" i="4"/>
  <c r="P191" i="4"/>
  <c r="BI187" i="4"/>
  <c r="BH187" i="4"/>
  <c r="BG187" i="4"/>
  <c r="BF187" i="4"/>
  <c r="T187" i="4"/>
  <c r="R187" i="4"/>
  <c r="P187" i="4"/>
  <c r="BI183" i="4"/>
  <c r="BH183" i="4"/>
  <c r="BG183" i="4"/>
  <c r="BF183" i="4"/>
  <c r="T183" i="4"/>
  <c r="R183" i="4"/>
  <c r="P183" i="4"/>
  <c r="BI177" i="4"/>
  <c r="BH177" i="4"/>
  <c r="BG177" i="4"/>
  <c r="BF177" i="4"/>
  <c r="T177" i="4"/>
  <c r="R177" i="4"/>
  <c r="P177" i="4"/>
  <c r="BI175" i="4"/>
  <c r="BH175" i="4"/>
  <c r="BG175" i="4"/>
  <c r="BF175" i="4"/>
  <c r="T175" i="4"/>
  <c r="R175" i="4"/>
  <c r="P175" i="4"/>
  <c r="BI172" i="4"/>
  <c r="BH172" i="4"/>
  <c r="BG172" i="4"/>
  <c r="BF172" i="4"/>
  <c r="T172" i="4"/>
  <c r="R172" i="4"/>
  <c r="P172" i="4"/>
  <c r="BI167" i="4"/>
  <c r="BH167" i="4"/>
  <c r="BG167" i="4"/>
  <c r="BF167" i="4"/>
  <c r="T167" i="4"/>
  <c r="R167" i="4"/>
  <c r="P167" i="4"/>
  <c r="BI166" i="4"/>
  <c r="BH166" i="4"/>
  <c r="BG166" i="4"/>
  <c r="BF166" i="4"/>
  <c r="T166" i="4"/>
  <c r="R166" i="4"/>
  <c r="P166" i="4"/>
  <c r="BI160" i="4"/>
  <c r="BH160" i="4"/>
  <c r="BG160" i="4"/>
  <c r="BF160" i="4"/>
  <c r="T160" i="4"/>
  <c r="R160" i="4"/>
  <c r="P160" i="4"/>
  <c r="BI159" i="4"/>
  <c r="BH159" i="4"/>
  <c r="BG159" i="4"/>
  <c r="BF159" i="4"/>
  <c r="T159" i="4"/>
  <c r="R159" i="4"/>
  <c r="P159" i="4"/>
  <c r="BI157" i="4"/>
  <c r="BH157" i="4"/>
  <c r="BG157" i="4"/>
  <c r="BF157" i="4"/>
  <c r="T157" i="4"/>
  <c r="R157" i="4"/>
  <c r="P157" i="4"/>
  <c r="BI153" i="4"/>
  <c r="BH153" i="4"/>
  <c r="BG153" i="4"/>
  <c r="BF153" i="4"/>
  <c r="T153" i="4"/>
  <c r="R153" i="4"/>
  <c r="P153" i="4"/>
  <c r="BI151" i="4"/>
  <c r="BH151" i="4"/>
  <c r="BG151" i="4"/>
  <c r="BF151" i="4"/>
  <c r="T151" i="4"/>
  <c r="R151" i="4"/>
  <c r="P151" i="4"/>
  <c r="BI148" i="4"/>
  <c r="BH148" i="4"/>
  <c r="BG148" i="4"/>
  <c r="BF148" i="4"/>
  <c r="T148" i="4"/>
  <c r="R148" i="4"/>
  <c r="P148" i="4"/>
  <c r="BI147" i="4"/>
  <c r="BH147" i="4"/>
  <c r="BG147" i="4"/>
  <c r="BF147" i="4"/>
  <c r="T147" i="4"/>
  <c r="R147" i="4"/>
  <c r="P147" i="4"/>
  <c r="BI146" i="4"/>
  <c r="BH146" i="4"/>
  <c r="BG146" i="4"/>
  <c r="BF146" i="4"/>
  <c r="T146" i="4"/>
  <c r="R146" i="4"/>
  <c r="P146" i="4"/>
  <c r="BI144" i="4"/>
  <c r="BH144" i="4"/>
  <c r="BG144" i="4"/>
  <c r="BF144" i="4"/>
  <c r="T144" i="4"/>
  <c r="R144" i="4"/>
  <c r="P144" i="4"/>
  <c r="BI142" i="4"/>
  <c r="BH142" i="4"/>
  <c r="BG142" i="4"/>
  <c r="BF142" i="4"/>
  <c r="T142" i="4"/>
  <c r="R142" i="4"/>
  <c r="P142" i="4"/>
  <c r="BI140" i="4"/>
  <c r="BH140" i="4"/>
  <c r="BG140" i="4"/>
  <c r="BF140" i="4"/>
  <c r="T140" i="4"/>
  <c r="T139" i="4" s="1"/>
  <c r="R140" i="4"/>
  <c r="R139" i="4"/>
  <c r="P140" i="4"/>
  <c r="P139" i="4" s="1"/>
  <c r="BI137" i="4"/>
  <c r="BH137" i="4"/>
  <c r="BG137" i="4"/>
  <c r="BF137" i="4"/>
  <c r="T137" i="4"/>
  <c r="R137" i="4"/>
  <c r="P137" i="4"/>
  <c r="BI136" i="4"/>
  <c r="BH136" i="4"/>
  <c r="BG136" i="4"/>
  <c r="BF136" i="4"/>
  <c r="T136" i="4"/>
  <c r="R136" i="4"/>
  <c r="P136" i="4"/>
  <c r="BI135" i="4"/>
  <c r="BH135" i="4"/>
  <c r="BG135" i="4"/>
  <c r="BF135" i="4"/>
  <c r="T135" i="4"/>
  <c r="R135" i="4"/>
  <c r="P135" i="4"/>
  <c r="BI134" i="4"/>
  <c r="BH134" i="4"/>
  <c r="BG134" i="4"/>
  <c r="BF134" i="4"/>
  <c r="T134" i="4"/>
  <c r="R134" i="4"/>
  <c r="P134" i="4"/>
  <c r="BI132" i="4"/>
  <c r="BH132" i="4"/>
  <c r="BG132" i="4"/>
  <c r="BF132" i="4"/>
  <c r="T132" i="4"/>
  <c r="R132" i="4"/>
  <c r="P132" i="4"/>
  <c r="BI131" i="4"/>
  <c r="BH131" i="4"/>
  <c r="BG131" i="4"/>
  <c r="BF131" i="4"/>
  <c r="T131" i="4"/>
  <c r="R131" i="4"/>
  <c r="P131" i="4"/>
  <c r="J125" i="4"/>
  <c r="J124" i="4"/>
  <c r="F122" i="4"/>
  <c r="E120" i="4"/>
  <c r="J92" i="4"/>
  <c r="J91" i="4"/>
  <c r="F89" i="4"/>
  <c r="E87" i="4"/>
  <c r="J18" i="4"/>
  <c r="E18" i="4"/>
  <c r="F92" i="4" s="1"/>
  <c r="J17" i="4"/>
  <c r="J15" i="4"/>
  <c r="E15" i="4"/>
  <c r="F91" i="4" s="1"/>
  <c r="J14" i="4"/>
  <c r="J12" i="4"/>
  <c r="J122" i="4" s="1"/>
  <c r="E7" i="4"/>
  <c r="E85" i="4"/>
  <c r="J37" i="3"/>
  <c r="J36" i="3"/>
  <c r="AY96" i="1" s="1"/>
  <c r="J35" i="3"/>
  <c r="AX96" i="1"/>
  <c r="BI212" i="3"/>
  <c r="BH212" i="3"/>
  <c r="BG212" i="3"/>
  <c r="BF212" i="3"/>
  <c r="T212" i="3"/>
  <c r="R212" i="3"/>
  <c r="P212" i="3"/>
  <c r="BI211" i="3"/>
  <c r="BH211" i="3"/>
  <c r="BG211" i="3"/>
  <c r="BF211" i="3"/>
  <c r="T211" i="3"/>
  <c r="R211" i="3"/>
  <c r="P211" i="3"/>
  <c r="BI210" i="3"/>
  <c r="BH210" i="3"/>
  <c r="BG210" i="3"/>
  <c r="BF210" i="3"/>
  <c r="T210" i="3"/>
  <c r="R210" i="3"/>
  <c r="P210" i="3"/>
  <c r="BI209" i="3"/>
  <c r="BH209" i="3"/>
  <c r="BG209" i="3"/>
  <c r="BF209" i="3"/>
  <c r="T209" i="3"/>
  <c r="R209" i="3"/>
  <c r="P209" i="3"/>
  <c r="BI208" i="3"/>
  <c r="BH208" i="3"/>
  <c r="BG208" i="3"/>
  <c r="BF208" i="3"/>
  <c r="T208" i="3"/>
  <c r="R208" i="3"/>
  <c r="P208" i="3"/>
  <c r="BI207" i="3"/>
  <c r="BH207" i="3"/>
  <c r="BG207" i="3"/>
  <c r="BF207" i="3"/>
  <c r="T207" i="3"/>
  <c r="R207" i="3"/>
  <c r="P207" i="3"/>
  <c r="BI206" i="3"/>
  <c r="BH206" i="3"/>
  <c r="BG206" i="3"/>
  <c r="BF206" i="3"/>
  <c r="T206" i="3"/>
  <c r="R206" i="3"/>
  <c r="P206" i="3"/>
  <c r="BI205" i="3"/>
  <c r="BH205" i="3"/>
  <c r="BG205" i="3"/>
  <c r="BF205" i="3"/>
  <c r="T205" i="3"/>
  <c r="R205" i="3"/>
  <c r="P205" i="3"/>
  <c r="BI202" i="3"/>
  <c r="BH202" i="3"/>
  <c r="BG202" i="3"/>
  <c r="BF202" i="3"/>
  <c r="T202" i="3"/>
  <c r="T201" i="3" s="1"/>
  <c r="R202" i="3"/>
  <c r="R201" i="3" s="1"/>
  <c r="P202" i="3"/>
  <c r="P201" i="3" s="1"/>
  <c r="BI199" i="3"/>
  <c r="BH199" i="3"/>
  <c r="BG199" i="3"/>
  <c r="BF199" i="3"/>
  <c r="T199" i="3"/>
  <c r="R199" i="3"/>
  <c r="P199" i="3"/>
  <c r="BI197" i="3"/>
  <c r="BH197" i="3"/>
  <c r="BG197" i="3"/>
  <c r="BF197" i="3"/>
  <c r="T197" i="3"/>
  <c r="R197" i="3"/>
  <c r="P197" i="3"/>
  <c r="BI196" i="3"/>
  <c r="BH196" i="3"/>
  <c r="BG196" i="3"/>
  <c r="BF196" i="3"/>
  <c r="T196" i="3"/>
  <c r="R196" i="3"/>
  <c r="P196" i="3"/>
  <c r="BI192" i="3"/>
  <c r="BH192" i="3"/>
  <c r="BG192" i="3"/>
  <c r="BF192" i="3"/>
  <c r="T192" i="3"/>
  <c r="R192" i="3"/>
  <c r="P192" i="3"/>
  <c r="BI188" i="3"/>
  <c r="BH188" i="3"/>
  <c r="BG188" i="3"/>
  <c r="BF188" i="3"/>
  <c r="T188" i="3"/>
  <c r="R188" i="3"/>
  <c r="P188" i="3"/>
  <c r="BI184" i="3"/>
  <c r="BH184" i="3"/>
  <c r="BG184" i="3"/>
  <c r="BF184" i="3"/>
  <c r="T184" i="3"/>
  <c r="R184" i="3"/>
  <c r="P184" i="3"/>
  <c r="BI177" i="3"/>
  <c r="BH177" i="3"/>
  <c r="BG177" i="3"/>
  <c r="BF177" i="3"/>
  <c r="T177" i="3"/>
  <c r="R177" i="3"/>
  <c r="P177" i="3"/>
  <c r="BI175" i="3"/>
  <c r="BH175" i="3"/>
  <c r="BG175" i="3"/>
  <c r="BF175" i="3"/>
  <c r="T175" i="3"/>
  <c r="R175" i="3"/>
  <c r="P175" i="3"/>
  <c r="BI172" i="3"/>
  <c r="BH172" i="3"/>
  <c r="BG172" i="3"/>
  <c r="BF172" i="3"/>
  <c r="T172" i="3"/>
  <c r="R172" i="3"/>
  <c r="P172" i="3"/>
  <c r="BI167" i="3"/>
  <c r="BH167" i="3"/>
  <c r="BG167" i="3"/>
  <c r="BF167" i="3"/>
  <c r="T167" i="3"/>
  <c r="R167" i="3"/>
  <c r="P167" i="3"/>
  <c r="BI166" i="3"/>
  <c r="BH166" i="3"/>
  <c r="BG166" i="3"/>
  <c r="BF166" i="3"/>
  <c r="T166" i="3"/>
  <c r="R166" i="3"/>
  <c r="P166" i="3"/>
  <c r="BI160" i="3"/>
  <c r="BH160" i="3"/>
  <c r="BG160" i="3"/>
  <c r="BF160" i="3"/>
  <c r="T160" i="3"/>
  <c r="R160" i="3"/>
  <c r="P160" i="3"/>
  <c r="BI159" i="3"/>
  <c r="BH159" i="3"/>
  <c r="BG159" i="3"/>
  <c r="BF159" i="3"/>
  <c r="T159" i="3"/>
  <c r="R159" i="3"/>
  <c r="P159" i="3"/>
  <c r="BI157" i="3"/>
  <c r="BH157" i="3"/>
  <c r="BG157" i="3"/>
  <c r="BF157" i="3"/>
  <c r="T157" i="3"/>
  <c r="R157" i="3"/>
  <c r="P157" i="3"/>
  <c r="BI153" i="3"/>
  <c r="BH153" i="3"/>
  <c r="BG153" i="3"/>
  <c r="BF153" i="3"/>
  <c r="T153" i="3"/>
  <c r="R153" i="3"/>
  <c r="P153" i="3"/>
  <c r="BI151" i="3"/>
  <c r="BH151" i="3"/>
  <c r="BG151" i="3"/>
  <c r="BF151" i="3"/>
  <c r="T151" i="3"/>
  <c r="R151" i="3"/>
  <c r="P151" i="3"/>
  <c r="BI148" i="3"/>
  <c r="BH148" i="3"/>
  <c r="BG148" i="3"/>
  <c r="BF148" i="3"/>
  <c r="T148" i="3"/>
  <c r="R148" i="3"/>
  <c r="P148" i="3"/>
  <c r="BI147" i="3"/>
  <c r="BH147" i="3"/>
  <c r="BG147" i="3"/>
  <c r="BF147" i="3"/>
  <c r="T147" i="3"/>
  <c r="R147" i="3"/>
  <c r="P147" i="3"/>
  <c r="BI146" i="3"/>
  <c r="BH146" i="3"/>
  <c r="BG146" i="3"/>
  <c r="BF146" i="3"/>
  <c r="T146" i="3"/>
  <c r="R146" i="3"/>
  <c r="P146" i="3"/>
  <c r="BI144" i="3"/>
  <c r="BH144" i="3"/>
  <c r="BG144" i="3"/>
  <c r="BF144" i="3"/>
  <c r="T144" i="3"/>
  <c r="R144" i="3"/>
  <c r="P144" i="3"/>
  <c r="BI142" i="3"/>
  <c r="BH142" i="3"/>
  <c r="BG142" i="3"/>
  <c r="BF142" i="3"/>
  <c r="T142" i="3"/>
  <c r="R142" i="3"/>
  <c r="P142" i="3"/>
  <c r="BI140" i="3"/>
  <c r="BH140" i="3"/>
  <c r="BG140" i="3"/>
  <c r="BF140" i="3"/>
  <c r="T140" i="3"/>
  <c r="T139" i="3"/>
  <c r="R140" i="3"/>
  <c r="R139" i="3"/>
  <c r="P140" i="3"/>
  <c r="P139" i="3"/>
  <c r="BI137" i="3"/>
  <c r="BH137" i="3"/>
  <c r="BG137" i="3"/>
  <c r="BF137" i="3"/>
  <c r="T137" i="3"/>
  <c r="R137" i="3"/>
  <c r="P137" i="3"/>
  <c r="BI136" i="3"/>
  <c r="BH136" i="3"/>
  <c r="BG136" i="3"/>
  <c r="BF136" i="3"/>
  <c r="T136" i="3"/>
  <c r="R136" i="3"/>
  <c r="P136" i="3"/>
  <c r="BI135" i="3"/>
  <c r="BH135" i="3"/>
  <c r="BG135" i="3"/>
  <c r="BF135" i="3"/>
  <c r="T135" i="3"/>
  <c r="R135" i="3"/>
  <c r="P135" i="3"/>
  <c r="BI134" i="3"/>
  <c r="BH134" i="3"/>
  <c r="BG134" i="3"/>
  <c r="BF134" i="3"/>
  <c r="T134" i="3"/>
  <c r="R134" i="3"/>
  <c r="P134" i="3"/>
  <c r="BI132" i="3"/>
  <c r="BH132" i="3"/>
  <c r="BG132" i="3"/>
  <c r="BF132" i="3"/>
  <c r="T132" i="3"/>
  <c r="R132" i="3"/>
  <c r="P132" i="3"/>
  <c r="BI131" i="3"/>
  <c r="BH131" i="3"/>
  <c r="BG131" i="3"/>
  <c r="BF131" i="3"/>
  <c r="T131" i="3"/>
  <c r="R131" i="3"/>
  <c r="P131" i="3"/>
  <c r="J125" i="3"/>
  <c r="J124" i="3"/>
  <c r="F122" i="3"/>
  <c r="E120" i="3"/>
  <c r="J92" i="3"/>
  <c r="J91" i="3"/>
  <c r="F89" i="3"/>
  <c r="E87" i="3"/>
  <c r="J18" i="3"/>
  <c r="E18" i="3"/>
  <c r="F125" i="3" s="1"/>
  <c r="J17" i="3"/>
  <c r="J15" i="3"/>
  <c r="E15" i="3"/>
  <c r="F91" i="3" s="1"/>
  <c r="J14" i="3"/>
  <c r="J12" i="3"/>
  <c r="J122" i="3"/>
  <c r="E7" i="3"/>
  <c r="E118" i="3"/>
  <c r="J37" i="2"/>
  <c r="J36" i="2"/>
  <c r="AY95" i="1" s="1"/>
  <c r="J35" i="2"/>
  <c r="AX95" i="1"/>
  <c r="BI251" i="2"/>
  <c r="BH251" i="2"/>
  <c r="BG251" i="2"/>
  <c r="BF251" i="2"/>
  <c r="T251" i="2"/>
  <c r="R251" i="2"/>
  <c r="P251" i="2"/>
  <c r="BI250" i="2"/>
  <c r="BH250" i="2"/>
  <c r="BG250" i="2"/>
  <c r="BF250" i="2"/>
  <c r="T250" i="2"/>
  <c r="R250" i="2"/>
  <c r="P250" i="2"/>
  <c r="BI249" i="2"/>
  <c r="BH249" i="2"/>
  <c r="BG249" i="2"/>
  <c r="BF249" i="2"/>
  <c r="T249" i="2"/>
  <c r="R249" i="2"/>
  <c r="P249" i="2"/>
  <c r="BI248" i="2"/>
  <c r="BH248" i="2"/>
  <c r="BG248" i="2"/>
  <c r="BF248" i="2"/>
  <c r="T248" i="2"/>
  <c r="R248" i="2"/>
  <c r="P248" i="2"/>
  <c r="BI247" i="2"/>
  <c r="BH247" i="2"/>
  <c r="BG247" i="2"/>
  <c r="BF247" i="2"/>
  <c r="T247" i="2"/>
  <c r="R247" i="2"/>
  <c r="P247" i="2"/>
  <c r="BI246" i="2"/>
  <c r="BH246" i="2"/>
  <c r="BG246" i="2"/>
  <c r="BF246" i="2"/>
  <c r="T246" i="2"/>
  <c r="R246" i="2"/>
  <c r="P246" i="2"/>
  <c r="BI245" i="2"/>
  <c r="BH245" i="2"/>
  <c r="BG245" i="2"/>
  <c r="BF245" i="2"/>
  <c r="T245" i="2"/>
  <c r="R245" i="2"/>
  <c r="P245" i="2"/>
  <c r="BI244" i="2"/>
  <c r="BH244" i="2"/>
  <c r="BG244" i="2"/>
  <c r="BF244" i="2"/>
  <c r="T244" i="2"/>
  <c r="R244" i="2"/>
  <c r="P244" i="2"/>
  <c r="BI241" i="2"/>
  <c r="BH241" i="2"/>
  <c r="BG241" i="2"/>
  <c r="BF241" i="2"/>
  <c r="T241" i="2"/>
  <c r="R241" i="2"/>
  <c r="P241" i="2"/>
  <c r="BI240" i="2"/>
  <c r="BH240" i="2"/>
  <c r="BG240" i="2"/>
  <c r="BF240" i="2"/>
  <c r="T240" i="2"/>
  <c r="R240" i="2"/>
  <c r="P240" i="2"/>
  <c r="BI239" i="2"/>
  <c r="BH239" i="2"/>
  <c r="BG239" i="2"/>
  <c r="BF239" i="2"/>
  <c r="T239" i="2"/>
  <c r="R239" i="2"/>
  <c r="P239" i="2"/>
  <c r="BI234" i="2"/>
  <c r="BH234" i="2"/>
  <c r="BG234" i="2"/>
  <c r="BF234" i="2"/>
  <c r="T234" i="2"/>
  <c r="R234" i="2"/>
  <c r="P234" i="2"/>
  <c r="BI232" i="2"/>
  <c r="BH232" i="2"/>
  <c r="BG232" i="2"/>
  <c r="BF232" i="2"/>
  <c r="T232" i="2"/>
  <c r="R232" i="2"/>
  <c r="P232" i="2"/>
  <c r="BI231" i="2"/>
  <c r="BH231" i="2"/>
  <c r="BG231" i="2"/>
  <c r="BF231" i="2"/>
  <c r="T231" i="2"/>
  <c r="R231" i="2"/>
  <c r="P231" i="2"/>
  <c r="BI227" i="2"/>
  <c r="BH227" i="2"/>
  <c r="BG227" i="2"/>
  <c r="BF227" i="2"/>
  <c r="T227" i="2"/>
  <c r="R227" i="2"/>
  <c r="P227" i="2"/>
  <c r="BI224" i="2"/>
  <c r="BH224" i="2"/>
  <c r="BG224" i="2"/>
  <c r="BF224" i="2"/>
  <c r="T224" i="2"/>
  <c r="R224" i="2"/>
  <c r="P224" i="2"/>
  <c r="BI219" i="2"/>
  <c r="BH219" i="2"/>
  <c r="BG219" i="2"/>
  <c r="BF219" i="2"/>
  <c r="T219" i="2"/>
  <c r="R219" i="2"/>
  <c r="P219" i="2"/>
  <c r="BI215" i="2"/>
  <c r="BH215" i="2"/>
  <c r="BG215" i="2"/>
  <c r="BF215" i="2"/>
  <c r="T215" i="2"/>
  <c r="R215" i="2"/>
  <c r="P215" i="2"/>
  <c r="BI209" i="2"/>
  <c r="BH209" i="2"/>
  <c r="BG209" i="2"/>
  <c r="BF209" i="2"/>
  <c r="T209" i="2"/>
  <c r="R209" i="2"/>
  <c r="P209" i="2"/>
  <c r="BI207" i="2"/>
  <c r="BH207" i="2"/>
  <c r="BG207" i="2"/>
  <c r="BF207" i="2"/>
  <c r="T207" i="2"/>
  <c r="R207" i="2"/>
  <c r="P207" i="2"/>
  <c r="BI204" i="2"/>
  <c r="BH204" i="2"/>
  <c r="BG204" i="2"/>
  <c r="BF204" i="2"/>
  <c r="T204" i="2"/>
  <c r="R204" i="2"/>
  <c r="P204" i="2"/>
  <c r="BI199" i="2"/>
  <c r="BH199" i="2"/>
  <c r="BG199" i="2"/>
  <c r="BF199" i="2"/>
  <c r="T199" i="2"/>
  <c r="R199" i="2"/>
  <c r="P199" i="2"/>
  <c r="BI198" i="2"/>
  <c r="BH198" i="2"/>
  <c r="BG198" i="2"/>
  <c r="BF198" i="2"/>
  <c r="T198" i="2"/>
  <c r="R198" i="2"/>
  <c r="P198" i="2"/>
  <c r="BI191" i="2"/>
  <c r="BH191" i="2"/>
  <c r="BG191" i="2"/>
  <c r="BF191" i="2"/>
  <c r="T191" i="2"/>
  <c r="R191" i="2"/>
  <c r="P191" i="2"/>
  <c r="BI190" i="2"/>
  <c r="BH190" i="2"/>
  <c r="BG190" i="2"/>
  <c r="BF190" i="2"/>
  <c r="T190" i="2"/>
  <c r="R190" i="2"/>
  <c r="P190" i="2"/>
  <c r="BI189" i="2"/>
  <c r="BH189" i="2"/>
  <c r="BG189" i="2"/>
  <c r="BF189" i="2"/>
  <c r="T189" i="2"/>
  <c r="R189" i="2"/>
  <c r="P189" i="2"/>
  <c r="BI188" i="2"/>
  <c r="BH188" i="2"/>
  <c r="BG188" i="2"/>
  <c r="BF188" i="2"/>
  <c r="T188" i="2"/>
  <c r="R188" i="2"/>
  <c r="P188" i="2"/>
  <c r="BI187" i="2"/>
  <c r="BH187" i="2"/>
  <c r="BG187" i="2"/>
  <c r="BF187" i="2"/>
  <c r="T187" i="2"/>
  <c r="R187" i="2"/>
  <c r="P187" i="2"/>
  <c r="BI186" i="2"/>
  <c r="BH186" i="2"/>
  <c r="BG186" i="2"/>
  <c r="BF186" i="2"/>
  <c r="T186" i="2"/>
  <c r="R186" i="2"/>
  <c r="P186" i="2"/>
  <c r="BI185" i="2"/>
  <c r="BH185" i="2"/>
  <c r="BG185" i="2"/>
  <c r="BF185" i="2"/>
  <c r="T185" i="2"/>
  <c r="R185" i="2"/>
  <c r="P185" i="2"/>
  <c r="BI184" i="2"/>
  <c r="BH184" i="2"/>
  <c r="BG184" i="2"/>
  <c r="BF184" i="2"/>
  <c r="T184" i="2"/>
  <c r="R184" i="2"/>
  <c r="P184" i="2"/>
  <c r="BI182" i="2"/>
  <c r="BH182" i="2"/>
  <c r="BG182" i="2"/>
  <c r="BF182" i="2"/>
  <c r="T182" i="2"/>
  <c r="R182" i="2"/>
  <c r="P182" i="2"/>
  <c r="BI177" i="2"/>
  <c r="BH177" i="2"/>
  <c r="BG177" i="2"/>
  <c r="BF177" i="2"/>
  <c r="T177" i="2"/>
  <c r="R177" i="2"/>
  <c r="P177" i="2"/>
  <c r="BI175" i="2"/>
  <c r="BH175" i="2"/>
  <c r="BG175" i="2"/>
  <c r="BF175" i="2"/>
  <c r="T175" i="2"/>
  <c r="R175" i="2"/>
  <c r="P175" i="2"/>
  <c r="BI172" i="2"/>
  <c r="BH172" i="2"/>
  <c r="BG172" i="2"/>
  <c r="BF172" i="2"/>
  <c r="T172" i="2"/>
  <c r="R172" i="2"/>
  <c r="P172" i="2"/>
  <c r="BI171" i="2"/>
  <c r="BH171" i="2"/>
  <c r="BG171" i="2"/>
  <c r="BF171" i="2"/>
  <c r="T171" i="2"/>
  <c r="R171" i="2"/>
  <c r="P171" i="2"/>
  <c r="BI170" i="2"/>
  <c r="BH170" i="2"/>
  <c r="BG170" i="2"/>
  <c r="BF170" i="2"/>
  <c r="T170" i="2"/>
  <c r="R170" i="2"/>
  <c r="P170" i="2"/>
  <c r="BI168" i="2"/>
  <c r="BH168" i="2"/>
  <c r="BG168" i="2"/>
  <c r="BF168" i="2"/>
  <c r="T168" i="2"/>
  <c r="R168" i="2"/>
  <c r="P168" i="2"/>
  <c r="BI164" i="2"/>
  <c r="BH164" i="2"/>
  <c r="BG164" i="2"/>
  <c r="BF164" i="2"/>
  <c r="T164" i="2"/>
  <c r="R164" i="2"/>
  <c r="P164" i="2"/>
  <c r="BI160" i="2"/>
  <c r="BH160" i="2"/>
  <c r="BG160" i="2"/>
  <c r="BF160" i="2"/>
  <c r="T160" i="2"/>
  <c r="R160" i="2"/>
  <c r="P160" i="2"/>
  <c r="BI158" i="2"/>
  <c r="BH158" i="2"/>
  <c r="BG158" i="2"/>
  <c r="BF158" i="2"/>
  <c r="T158" i="2"/>
  <c r="T157" i="2" s="1"/>
  <c r="R158" i="2"/>
  <c r="R157" i="2" s="1"/>
  <c r="P158" i="2"/>
  <c r="P157" i="2" s="1"/>
  <c r="BI155" i="2"/>
  <c r="BH155" i="2"/>
  <c r="BG155" i="2"/>
  <c r="BF155" i="2"/>
  <c r="T155" i="2"/>
  <c r="R155" i="2"/>
  <c r="P155" i="2"/>
  <c r="BI154" i="2"/>
  <c r="BH154" i="2"/>
  <c r="BG154" i="2"/>
  <c r="BF154" i="2"/>
  <c r="T154" i="2"/>
  <c r="R154" i="2"/>
  <c r="P154" i="2"/>
  <c r="BI153" i="2"/>
  <c r="BH153" i="2"/>
  <c r="BG153" i="2"/>
  <c r="BF153" i="2"/>
  <c r="T153" i="2"/>
  <c r="R153" i="2"/>
  <c r="P153" i="2"/>
  <c r="BI152" i="2"/>
  <c r="BH152" i="2"/>
  <c r="BG152" i="2"/>
  <c r="BF152" i="2"/>
  <c r="T152" i="2"/>
  <c r="R152" i="2"/>
  <c r="P152" i="2"/>
  <c r="BI150" i="2"/>
  <c r="BH150" i="2"/>
  <c r="BG150" i="2"/>
  <c r="BF150" i="2"/>
  <c r="T150" i="2"/>
  <c r="R150" i="2"/>
  <c r="P150" i="2"/>
  <c r="BI149" i="2"/>
  <c r="BH149" i="2"/>
  <c r="BG149" i="2"/>
  <c r="BF149" i="2"/>
  <c r="T149" i="2"/>
  <c r="R149" i="2"/>
  <c r="P149" i="2"/>
  <c r="BI147" i="2"/>
  <c r="BH147" i="2"/>
  <c r="BG147" i="2"/>
  <c r="BF147" i="2"/>
  <c r="T147" i="2"/>
  <c r="R147" i="2"/>
  <c r="P147" i="2"/>
  <c r="BI145" i="2"/>
  <c r="BH145" i="2"/>
  <c r="BG145" i="2"/>
  <c r="BF145" i="2"/>
  <c r="T145" i="2"/>
  <c r="R145" i="2"/>
  <c r="P145" i="2"/>
  <c r="BI142" i="2"/>
  <c r="BH142" i="2"/>
  <c r="BG142" i="2"/>
  <c r="BF142" i="2"/>
  <c r="T142" i="2"/>
  <c r="R142" i="2"/>
  <c r="P142" i="2"/>
  <c r="BI141" i="2"/>
  <c r="BH141" i="2"/>
  <c r="BG141" i="2"/>
  <c r="BF141" i="2"/>
  <c r="T141" i="2"/>
  <c r="R141" i="2"/>
  <c r="P141" i="2"/>
  <c r="BI137" i="2"/>
  <c r="BH137" i="2"/>
  <c r="BG137" i="2"/>
  <c r="BF137" i="2"/>
  <c r="T137" i="2"/>
  <c r="R137" i="2"/>
  <c r="P137" i="2"/>
  <c r="BI134" i="2"/>
  <c r="BH134" i="2"/>
  <c r="BG134" i="2"/>
  <c r="BF134" i="2"/>
  <c r="T134" i="2"/>
  <c r="R134" i="2"/>
  <c r="P134" i="2"/>
  <c r="BI133" i="2"/>
  <c r="BH133" i="2"/>
  <c r="BG133" i="2"/>
  <c r="BF133" i="2"/>
  <c r="T133" i="2"/>
  <c r="R133" i="2"/>
  <c r="P133" i="2"/>
  <c r="J127" i="2"/>
  <c r="J126" i="2"/>
  <c r="F124" i="2"/>
  <c r="E122" i="2"/>
  <c r="J92" i="2"/>
  <c r="J91" i="2"/>
  <c r="F89" i="2"/>
  <c r="E87" i="2"/>
  <c r="J18" i="2"/>
  <c r="E18" i="2"/>
  <c r="F92" i="2" s="1"/>
  <c r="J17" i="2"/>
  <c r="J15" i="2"/>
  <c r="E15" i="2"/>
  <c r="F126" i="2" s="1"/>
  <c r="J14" i="2"/>
  <c r="J12" i="2"/>
  <c r="J124" i="2" s="1"/>
  <c r="E7" i="2"/>
  <c r="E85" i="2"/>
  <c r="L90" i="1"/>
  <c r="AM90" i="1"/>
  <c r="AM89" i="1"/>
  <c r="L89" i="1"/>
  <c r="AM87" i="1"/>
  <c r="L87" i="1"/>
  <c r="L85" i="1"/>
  <c r="L84" i="1"/>
  <c r="J210" i="4"/>
  <c r="J206" i="4"/>
  <c r="BK205" i="4"/>
  <c r="J204" i="4"/>
  <c r="BK201" i="4"/>
  <c r="BK198" i="4"/>
  <c r="J196" i="4"/>
  <c r="J195" i="4"/>
  <c r="BK187" i="4"/>
  <c r="BK177" i="4"/>
  <c r="BK167" i="4"/>
  <c r="J166" i="4"/>
  <c r="J160" i="4"/>
  <c r="BK151" i="4"/>
  <c r="BK147" i="4"/>
  <c r="J146" i="4"/>
  <c r="BK142" i="4"/>
  <c r="BK140" i="4"/>
  <c r="BK137" i="4"/>
  <c r="BK135" i="4"/>
  <c r="J132" i="4"/>
  <c r="J131" i="4"/>
  <c r="BK209" i="3"/>
  <c r="J207" i="3"/>
  <c r="J205" i="3"/>
  <c r="J202" i="3"/>
  <c r="BK199" i="3"/>
  <c r="J192" i="3"/>
  <c r="J188" i="3"/>
  <c r="BK184" i="3"/>
  <c r="BK177" i="3"/>
  <c r="BK182" i="2"/>
  <c r="BK172" i="2"/>
  <c r="BK170" i="2"/>
  <c r="J168" i="2"/>
  <c r="BK158" i="2"/>
  <c r="BK155" i="2"/>
  <c r="BK153" i="2"/>
  <c r="BK152" i="2"/>
  <c r="J152" i="2"/>
  <c r="J150" i="2"/>
  <c r="J149" i="2"/>
  <c r="J147" i="2"/>
  <c r="J145" i="2"/>
  <c r="BK142" i="2"/>
  <c r="BK141" i="2"/>
  <c r="J137" i="2"/>
  <c r="J134" i="2"/>
  <c r="J133" i="2"/>
  <c r="BK211" i="4"/>
  <c r="J209" i="4"/>
  <c r="BK208" i="4"/>
  <c r="J207" i="4"/>
  <c r="BK206" i="4"/>
  <c r="J205" i="4"/>
  <c r="J198" i="4"/>
  <c r="BK195" i="4"/>
  <c r="BK191" i="4"/>
  <c r="J187" i="4"/>
  <c r="J183" i="4"/>
  <c r="J175" i="4"/>
  <c r="J172" i="4"/>
  <c r="J167" i="4"/>
  <c r="BK166" i="4"/>
  <c r="BK160" i="4"/>
  <c r="J159" i="4"/>
  <c r="BK157" i="4"/>
  <c r="J153" i="4"/>
  <c r="J148" i="4"/>
  <c r="BK146" i="4"/>
  <c r="J144" i="4"/>
  <c r="J137" i="4"/>
  <c r="BK136" i="4"/>
  <c r="J134" i="4"/>
  <c r="BK132" i="4"/>
  <c r="BK131" i="4"/>
  <c r="BK212" i="3"/>
  <c r="BK211" i="3"/>
  <c r="BK210" i="3"/>
  <c r="BK208" i="3"/>
  <c r="BK207" i="3"/>
  <c r="BK206" i="3"/>
  <c r="BK202" i="3"/>
  <c r="J199" i="3"/>
  <c r="J197" i="3"/>
  <c r="BK196" i="3"/>
  <c r="BK188" i="3"/>
  <c r="J177" i="3"/>
  <c r="J211" i="4"/>
  <c r="BK210" i="4"/>
  <c r="BK209" i="4"/>
  <c r="J208" i="4"/>
  <c r="BK207" i="4"/>
  <c r="BK204" i="4"/>
  <c r="J201" i="4"/>
  <c r="BK196" i="4"/>
  <c r="J191" i="4"/>
  <c r="BK183" i="4"/>
  <c r="J177" i="4"/>
  <c r="BK175" i="4"/>
  <c r="BK172" i="4"/>
  <c r="BK159" i="4"/>
  <c r="J157" i="4"/>
  <c r="BK153" i="4"/>
  <c r="J151" i="4"/>
  <c r="BK148" i="4"/>
  <c r="J147" i="4"/>
  <c r="BK144" i="4"/>
  <c r="J142" i="4"/>
  <c r="J140" i="4"/>
  <c r="J136" i="4"/>
  <c r="J135" i="4"/>
  <c r="BK134" i="4"/>
  <c r="J212" i="3"/>
  <c r="J211" i="3"/>
  <c r="J210" i="3"/>
  <c r="J209" i="3"/>
  <c r="J208" i="3"/>
  <c r="J206" i="3"/>
  <c r="BK205" i="3"/>
  <c r="BK197" i="3"/>
  <c r="J196" i="3"/>
  <c r="BK192" i="3"/>
  <c r="J184" i="3"/>
  <c r="BK175" i="3"/>
  <c r="J175" i="3"/>
  <c r="J172" i="3"/>
  <c r="BK167" i="3"/>
  <c r="BK166" i="3"/>
  <c r="J160" i="3"/>
  <c r="BK159" i="3"/>
  <c r="J157" i="3"/>
  <c r="J153" i="3"/>
  <c r="BK151" i="3"/>
  <c r="BK148" i="3"/>
  <c r="J147" i="3"/>
  <c r="J146" i="3"/>
  <c r="BK144" i="3"/>
  <c r="J142" i="3"/>
  <c r="BK140" i="3"/>
  <c r="BK137" i="3"/>
  <c r="J136" i="3"/>
  <c r="J135" i="3"/>
  <c r="BK134" i="3"/>
  <c r="BK132" i="3"/>
  <c r="BK131" i="3"/>
  <c r="J250" i="2"/>
  <c r="BK249" i="2"/>
  <c r="BK248" i="2"/>
  <c r="J247" i="2"/>
  <c r="BK246" i="2"/>
  <c r="BK245" i="2"/>
  <c r="J244" i="2"/>
  <c r="BK241" i="2"/>
  <c r="BK240" i="2"/>
  <c r="J239" i="2"/>
  <c r="J234" i="2"/>
  <c r="BK232" i="2"/>
  <c r="BK231" i="2"/>
  <c r="J227" i="2"/>
  <c r="J224" i="2"/>
  <c r="J219" i="2"/>
  <c r="BK215" i="2"/>
  <c r="BK209" i="2"/>
  <c r="BK207" i="2"/>
  <c r="BK204" i="2"/>
  <c r="BK199" i="2"/>
  <c r="BK198" i="2"/>
  <c r="J191" i="2"/>
  <c r="BK190" i="2"/>
  <c r="BK189" i="2"/>
  <c r="J188" i="2"/>
  <c r="BK187" i="2"/>
  <c r="BK186" i="2"/>
  <c r="BK185" i="2"/>
  <c r="BK184" i="2"/>
  <c r="J182" i="2"/>
  <c r="BK177" i="2"/>
  <c r="BK175" i="2"/>
  <c r="J172" i="2"/>
  <c r="J171" i="2"/>
  <c r="J170" i="2"/>
  <c r="J164" i="2"/>
  <c r="BK160" i="2"/>
  <c r="J155" i="2"/>
  <c r="J154" i="2"/>
  <c r="BK150" i="2"/>
  <c r="BK147" i="2"/>
  <c r="BK137" i="2"/>
  <c r="BK172" i="3"/>
  <c r="J167" i="3"/>
  <c r="J166" i="3"/>
  <c r="BK160" i="3"/>
  <c r="J159" i="3"/>
  <c r="BK157" i="3"/>
  <c r="BK153" i="3"/>
  <c r="J151" i="3"/>
  <c r="J148" i="3"/>
  <c r="BK147" i="3"/>
  <c r="BK146" i="3"/>
  <c r="J144" i="3"/>
  <c r="BK142" i="3"/>
  <c r="J140" i="3"/>
  <c r="J137" i="3"/>
  <c r="BK136" i="3"/>
  <c r="BK135" i="3"/>
  <c r="J134" i="3"/>
  <c r="J132" i="3"/>
  <c r="J131" i="3"/>
  <c r="BK251" i="2"/>
  <c r="J251" i="2"/>
  <c r="BK250" i="2"/>
  <c r="J249" i="2"/>
  <c r="J248" i="2"/>
  <c r="BK247" i="2"/>
  <c r="J246" i="2"/>
  <c r="J245" i="2"/>
  <c r="BK244" i="2"/>
  <c r="J241" i="2"/>
  <c r="J240" i="2"/>
  <c r="BK239" i="2"/>
  <c r="BK234" i="2"/>
  <c r="J232" i="2"/>
  <c r="J231" i="2"/>
  <c r="BK227" i="2"/>
  <c r="BK224" i="2"/>
  <c r="BK219" i="2"/>
  <c r="J215" i="2"/>
  <c r="J209" i="2"/>
  <c r="J207" i="2"/>
  <c r="J204" i="2"/>
  <c r="J199" i="2"/>
  <c r="J198" i="2"/>
  <c r="BK191" i="2"/>
  <c r="J190" i="2"/>
  <c r="J189" i="2"/>
  <c r="BK188" i="2"/>
  <c r="J187" i="2"/>
  <c r="J186" i="2"/>
  <c r="J185" i="2"/>
  <c r="J184" i="2"/>
  <c r="J177" i="2"/>
  <c r="J175" i="2"/>
  <c r="BK171" i="2"/>
  <c r="BK168" i="2"/>
  <c r="BK164" i="2"/>
  <c r="J160" i="2"/>
  <c r="J158" i="2"/>
  <c r="BK154" i="2"/>
  <c r="J153" i="2"/>
  <c r="BK149" i="2"/>
  <c r="BK145" i="2"/>
  <c r="J142" i="2"/>
  <c r="J141" i="2"/>
  <c r="BK134" i="2"/>
  <c r="BK133" i="2"/>
  <c r="AS94" i="1"/>
  <c r="F47" i="5" l="1"/>
  <c r="BK132" i="2"/>
  <c r="J132" i="2"/>
  <c r="J98" i="2"/>
  <c r="P132" i="2"/>
  <c r="T132" i="2"/>
  <c r="P136" i="2"/>
  <c r="R136" i="2"/>
  <c r="BK144" i="2"/>
  <c r="J144" i="2" s="1"/>
  <c r="J100" i="2" s="1"/>
  <c r="P144" i="2"/>
  <c r="T144" i="2"/>
  <c r="P151" i="2"/>
  <c r="T151" i="2"/>
  <c r="BK159" i="2"/>
  <c r="J159" i="2" s="1"/>
  <c r="J104" i="2" s="1"/>
  <c r="P159" i="2"/>
  <c r="T159" i="2"/>
  <c r="P174" i="2"/>
  <c r="P156" i="2" s="1"/>
  <c r="T174" i="2"/>
  <c r="T156" i="2" s="1"/>
  <c r="P206" i="2"/>
  <c r="T206" i="2"/>
  <c r="P230" i="2"/>
  <c r="T230" i="2"/>
  <c r="P238" i="2"/>
  <c r="T238" i="2"/>
  <c r="BK243" i="2"/>
  <c r="BK242" i="2"/>
  <c r="J242" i="2" s="1"/>
  <c r="J109" i="2" s="1"/>
  <c r="T243" i="2"/>
  <c r="T242" i="2" s="1"/>
  <c r="R132" i="2"/>
  <c r="BK136" i="2"/>
  <c r="J136" i="2"/>
  <c r="J99" i="2"/>
  <c r="T136" i="2"/>
  <c r="R144" i="2"/>
  <c r="BK151" i="2"/>
  <c r="J151" i="2" s="1"/>
  <c r="J101" i="2" s="1"/>
  <c r="R151" i="2"/>
  <c r="R159" i="2"/>
  <c r="R156" i="2"/>
  <c r="BK174" i="2"/>
  <c r="J174" i="2" s="1"/>
  <c r="J105" i="2" s="1"/>
  <c r="R174" i="2"/>
  <c r="BK206" i="2"/>
  <c r="J206" i="2" s="1"/>
  <c r="J106" i="2" s="1"/>
  <c r="R206" i="2"/>
  <c r="BK230" i="2"/>
  <c r="J230" i="2" s="1"/>
  <c r="J107" i="2" s="1"/>
  <c r="R230" i="2"/>
  <c r="BK238" i="2"/>
  <c r="J238" i="2" s="1"/>
  <c r="J108" i="2" s="1"/>
  <c r="R238" i="2"/>
  <c r="P243" i="2"/>
  <c r="P242" i="2" s="1"/>
  <c r="R243" i="2"/>
  <c r="R242" i="2" s="1"/>
  <c r="T130" i="3"/>
  <c r="R133" i="3"/>
  <c r="P141" i="3"/>
  <c r="T141" i="3"/>
  <c r="T138" i="3" s="1"/>
  <c r="R150" i="3"/>
  <c r="P174" i="3"/>
  <c r="BK195" i="3"/>
  <c r="J195" i="3" s="1"/>
  <c r="J105" i="3" s="1"/>
  <c r="R195" i="3"/>
  <c r="T204" i="3"/>
  <c r="T203" i="3" s="1"/>
  <c r="BK130" i="4"/>
  <c r="R130" i="4"/>
  <c r="BK133" i="4"/>
  <c r="J133" i="4" s="1"/>
  <c r="J99" i="4" s="1"/>
  <c r="R133" i="4"/>
  <c r="P141" i="4"/>
  <c r="P138" i="4" s="1"/>
  <c r="T141" i="4"/>
  <c r="T138" i="4" s="1"/>
  <c r="P150" i="4"/>
  <c r="T150" i="4"/>
  <c r="P174" i="4"/>
  <c r="T174" i="4"/>
  <c r="P194" i="4"/>
  <c r="T194" i="4"/>
  <c r="BK203" i="4"/>
  <c r="J203" i="4" s="1"/>
  <c r="J108" i="4" s="1"/>
  <c r="P203" i="4"/>
  <c r="P202" i="4"/>
  <c r="BK130" i="3"/>
  <c r="J130" i="3" s="1"/>
  <c r="J98" i="3" s="1"/>
  <c r="R130" i="3"/>
  <c r="R129" i="3" s="1"/>
  <c r="T133" i="3"/>
  <c r="BK141" i="3"/>
  <c r="J141" i="3"/>
  <c r="J102" i="3"/>
  <c r="R141" i="3"/>
  <c r="R138" i="3" s="1"/>
  <c r="P150" i="3"/>
  <c r="BK174" i="3"/>
  <c r="J174" i="3"/>
  <c r="J104" i="3" s="1"/>
  <c r="R174" i="3"/>
  <c r="P195" i="3"/>
  <c r="P138" i="3" s="1"/>
  <c r="BK204" i="3"/>
  <c r="J204" i="3" s="1"/>
  <c r="J108" i="3" s="1"/>
  <c r="P204" i="3"/>
  <c r="P203" i="3"/>
  <c r="P130" i="4"/>
  <c r="T130" i="4"/>
  <c r="P133" i="4"/>
  <c r="T133" i="4"/>
  <c r="BK141" i="4"/>
  <c r="J141" i="4"/>
  <c r="J102" i="4" s="1"/>
  <c r="R141" i="4"/>
  <c r="R138" i="4" s="1"/>
  <c r="BK150" i="4"/>
  <c r="J150" i="4"/>
  <c r="J103" i="4" s="1"/>
  <c r="R150" i="4"/>
  <c r="BK174" i="4"/>
  <c r="J174" i="4" s="1"/>
  <c r="J104" i="4" s="1"/>
  <c r="R174" i="4"/>
  <c r="BK194" i="4"/>
  <c r="J194" i="4"/>
  <c r="J105" i="4" s="1"/>
  <c r="R194" i="4"/>
  <c r="R203" i="4"/>
  <c r="R202" i="4" s="1"/>
  <c r="P130" i="3"/>
  <c r="BK133" i="3"/>
  <c r="J133" i="3"/>
  <c r="J99" i="3"/>
  <c r="P133" i="3"/>
  <c r="BK150" i="3"/>
  <c r="J150" i="3"/>
  <c r="J103" i="3" s="1"/>
  <c r="T150" i="3"/>
  <c r="T174" i="3"/>
  <c r="T195" i="3"/>
  <c r="R204" i="3"/>
  <c r="R203" i="3" s="1"/>
  <c r="T203" i="4"/>
  <c r="T202" i="4"/>
  <c r="J89" i="2"/>
  <c r="E120" i="2"/>
  <c r="F127" i="2"/>
  <c r="BE133" i="2"/>
  <c r="BE134" i="2"/>
  <c r="BE137" i="2"/>
  <c r="BE147" i="2"/>
  <c r="BE153" i="2"/>
  <c r="BE155" i="2"/>
  <c r="BE158" i="2"/>
  <c r="BE164" i="2"/>
  <c r="BE172" i="2"/>
  <c r="BE177" i="2"/>
  <c r="BE186" i="2"/>
  <c r="BE190" i="2"/>
  <c r="BE199" i="2"/>
  <c r="BE209" i="2"/>
  <c r="BE215" i="2"/>
  <c r="BE219" i="2"/>
  <c r="BE224" i="2"/>
  <c r="BE227" i="2"/>
  <c r="BE232" i="2"/>
  <c r="BE234" i="2"/>
  <c r="BE239" i="2"/>
  <c r="BE241" i="2"/>
  <c r="BE244" i="2"/>
  <c r="BE246" i="2"/>
  <c r="BE247" i="2"/>
  <c r="BE249" i="2"/>
  <c r="BE250" i="2"/>
  <c r="BE251" i="2"/>
  <c r="E85" i="3"/>
  <c r="J89" i="3"/>
  <c r="F92" i="3"/>
  <c r="F124" i="3"/>
  <c r="BE131" i="3"/>
  <c r="BE132" i="3"/>
  <c r="BE134" i="3"/>
  <c r="BE135" i="3"/>
  <c r="BE136" i="3"/>
  <c r="BE137" i="3"/>
  <c r="BE140" i="3"/>
  <c r="BE142" i="3"/>
  <c r="BE144" i="3"/>
  <c r="BE146" i="3"/>
  <c r="BE147" i="3"/>
  <c r="BE148" i="3"/>
  <c r="BE151" i="3"/>
  <c r="BE153" i="3"/>
  <c r="BE157" i="3"/>
  <c r="BE160" i="3"/>
  <c r="BE166" i="3"/>
  <c r="BE175" i="3"/>
  <c r="BE142" i="2"/>
  <c r="BE149" i="2"/>
  <c r="BE160" i="2"/>
  <c r="BE168" i="2"/>
  <c r="BE175" i="2"/>
  <c r="BE182" i="2"/>
  <c r="BE184" i="2"/>
  <c r="BE185" i="2"/>
  <c r="BE187" i="2"/>
  <c r="BE188" i="2"/>
  <c r="BE189" i="2"/>
  <c r="BE191" i="2"/>
  <c r="BE198" i="2"/>
  <c r="BE204" i="2"/>
  <c r="BE207" i="2"/>
  <c r="BE231" i="2"/>
  <c r="BE240" i="2"/>
  <c r="BE245" i="2"/>
  <c r="BE248" i="2"/>
  <c r="BK157" i="2"/>
  <c r="J157" i="2"/>
  <c r="J103" i="2" s="1"/>
  <c r="BE159" i="3"/>
  <c r="BE167" i="3"/>
  <c r="BE172" i="3"/>
  <c r="BE188" i="3"/>
  <c r="BE196" i="3"/>
  <c r="BE207" i="3"/>
  <c r="BE212" i="3"/>
  <c r="J89" i="4"/>
  <c r="E118" i="4"/>
  <c r="BE132" i="4"/>
  <c r="BE142" i="4"/>
  <c r="BE151" i="4"/>
  <c r="BE157" i="4"/>
  <c r="BE167" i="4"/>
  <c r="BE177" i="4"/>
  <c r="BE183" i="4"/>
  <c r="BE187" i="4"/>
  <c r="BE191" i="4"/>
  <c r="BE209" i="4"/>
  <c r="BE210" i="4"/>
  <c r="BK139" i="4"/>
  <c r="BE184" i="3"/>
  <c r="BE192" i="3"/>
  <c r="BE205" i="3"/>
  <c r="BE209" i="3"/>
  <c r="BE210" i="3"/>
  <c r="BE211" i="3"/>
  <c r="BK201" i="3"/>
  <c r="J201" i="3"/>
  <c r="J106" i="3" s="1"/>
  <c r="F124" i="4"/>
  <c r="F125" i="4"/>
  <c r="BE131" i="4"/>
  <c r="BE135" i="4"/>
  <c r="BE140" i="4"/>
  <c r="BE144" i="4"/>
  <c r="BE147" i="4"/>
  <c r="BE148" i="4"/>
  <c r="BE153" i="4"/>
  <c r="BE160" i="4"/>
  <c r="BE196" i="4"/>
  <c r="BE205" i="4"/>
  <c r="BE208" i="4"/>
  <c r="BE211" i="4"/>
  <c r="BK200" i="4"/>
  <c r="J200" i="4" s="1"/>
  <c r="J106" i="4" s="1"/>
  <c r="F91" i="2"/>
  <c r="BE141" i="2"/>
  <c r="BE145" i="2"/>
  <c r="BE150" i="2"/>
  <c r="BE152" i="2"/>
  <c r="BE154" i="2"/>
  <c r="BE170" i="2"/>
  <c r="BE171" i="2"/>
  <c r="BE177" i="3"/>
  <c r="BE197" i="3"/>
  <c r="BE199" i="3"/>
  <c r="BE202" i="3"/>
  <c r="BE206" i="3"/>
  <c r="BE208" i="3"/>
  <c r="BK139" i="3"/>
  <c r="BK138" i="3"/>
  <c r="J138" i="3" s="1"/>
  <c r="J100" i="3" s="1"/>
  <c r="BE134" i="4"/>
  <c r="BE136" i="4"/>
  <c r="BE137" i="4"/>
  <c r="BE146" i="4"/>
  <c r="BE159" i="4"/>
  <c r="BE166" i="4"/>
  <c r="BE172" i="4"/>
  <c r="BE175" i="4"/>
  <c r="BE195" i="4"/>
  <c r="BE198" i="4"/>
  <c r="BE201" i="4"/>
  <c r="BE204" i="4"/>
  <c r="BE206" i="4"/>
  <c r="BE207" i="4"/>
  <c r="F36" i="2"/>
  <c r="BC95" i="1"/>
  <c r="F34" i="2"/>
  <c r="BA95" i="1" s="1"/>
  <c r="F35" i="3"/>
  <c r="BB96" i="1"/>
  <c r="J34" i="4"/>
  <c r="AW97" i="1"/>
  <c r="F36" i="3"/>
  <c r="BC96" i="1"/>
  <c r="F35" i="4"/>
  <c r="BB97" i="1" s="1"/>
  <c r="F37" i="4"/>
  <c r="BD97" i="1"/>
  <c r="J34" i="2"/>
  <c r="AW95" i="1"/>
  <c r="F35" i="2"/>
  <c r="BB95" i="1"/>
  <c r="F34" i="3"/>
  <c r="BA96" i="1" s="1"/>
  <c r="F37" i="2"/>
  <c r="BD95" i="1"/>
  <c r="J34" i="3"/>
  <c r="AW96" i="1"/>
  <c r="F36" i="4"/>
  <c r="BC97" i="1"/>
  <c r="F37" i="3"/>
  <c r="BD96" i="1" s="1"/>
  <c r="F34" i="4"/>
  <c r="BA97" i="1"/>
  <c r="T129" i="4" l="1"/>
  <c r="T128" i="4"/>
  <c r="T131" i="2"/>
  <c r="T130" i="2"/>
  <c r="P131" i="2"/>
  <c r="P130" i="2"/>
  <c r="AU95" i="1"/>
  <c r="P129" i="4"/>
  <c r="P128" i="4" s="1"/>
  <c r="AU97" i="1" s="1"/>
  <c r="R128" i="3"/>
  <c r="R129" i="4"/>
  <c r="R128" i="4" s="1"/>
  <c r="BK129" i="4"/>
  <c r="T129" i="3"/>
  <c r="T128" i="3" s="1"/>
  <c r="BK138" i="4"/>
  <c r="J138" i="4"/>
  <c r="J100" i="4"/>
  <c r="P129" i="3"/>
  <c r="P128" i="3" s="1"/>
  <c r="AU96" i="1" s="1"/>
  <c r="R131" i="2"/>
  <c r="R130" i="2" s="1"/>
  <c r="BK131" i="2"/>
  <c r="J131" i="2"/>
  <c r="J97" i="2"/>
  <c r="J243" i="2"/>
  <c r="J110" i="2" s="1"/>
  <c r="BK156" i="2"/>
  <c r="J156" i="2"/>
  <c r="J102" i="2" s="1"/>
  <c r="BK129" i="3"/>
  <c r="J129" i="3"/>
  <c r="J97" i="3"/>
  <c r="J139" i="3"/>
  <c r="J101" i="3" s="1"/>
  <c r="BK203" i="3"/>
  <c r="J203" i="3"/>
  <c r="J107" i="3" s="1"/>
  <c r="J130" i="4"/>
  <c r="J98" i="4"/>
  <c r="J139" i="4"/>
  <c r="J101" i="4"/>
  <c r="BK202" i="4"/>
  <c r="J202" i="4"/>
  <c r="J107" i="4"/>
  <c r="BC94" i="1"/>
  <c r="W32" i="1" s="1"/>
  <c r="BB94" i="1"/>
  <c r="AX94" i="1"/>
  <c r="F33" i="2"/>
  <c r="AZ95" i="1" s="1"/>
  <c r="J33" i="3"/>
  <c r="AV96" i="1"/>
  <c r="AT96" i="1" s="1"/>
  <c r="BA94" i="1"/>
  <c r="AW94" i="1"/>
  <c r="AK30" i="1"/>
  <c r="F33" i="3"/>
  <c r="AZ96" i="1" s="1"/>
  <c r="J33" i="2"/>
  <c r="AV95" i="1"/>
  <c r="AT95" i="1"/>
  <c r="J33" i="4"/>
  <c r="AV97" i="1" s="1"/>
  <c r="AT97" i="1" s="1"/>
  <c r="BD94" i="1"/>
  <c r="W33" i="1" s="1"/>
  <c r="F33" i="4"/>
  <c r="AZ97" i="1"/>
  <c r="BK128" i="4" l="1"/>
  <c r="J128" i="4"/>
  <c r="J30" i="4" s="1"/>
  <c r="AG97" i="1" s="1"/>
  <c r="AN97" i="1" s="1"/>
  <c r="BK130" i="2"/>
  <c r="J130" i="2"/>
  <c r="J30" i="2" s="1"/>
  <c r="AG95" i="1" s="1"/>
  <c r="AN95" i="1" s="1"/>
  <c r="J129" i="4"/>
  <c r="J97" i="4"/>
  <c r="BK128" i="3"/>
  <c r="J128" i="3"/>
  <c r="J96" i="3" s="1"/>
  <c r="AZ94" i="1"/>
  <c r="W29" i="1"/>
  <c r="AU94" i="1"/>
  <c r="W31" i="1"/>
  <c r="AY94" i="1"/>
  <c r="W30" i="1"/>
  <c r="J96" i="2" l="1"/>
  <c r="J96" i="4"/>
  <c r="J39" i="2"/>
  <c r="J39" i="4"/>
  <c r="AV94" i="1"/>
  <c r="AK29" i="1" s="1"/>
  <c r="J30" i="3"/>
  <c r="AG96" i="1" s="1"/>
  <c r="AN96" i="1" s="1"/>
  <c r="J39" i="3" l="1"/>
  <c r="AK26" i="1"/>
  <c r="AK35" i="1" s="1"/>
  <c r="AT94" i="1"/>
  <c r="AN94" i="1" l="1"/>
</calcChain>
</file>

<file path=xl/sharedStrings.xml><?xml version="1.0" encoding="utf-8"?>
<sst xmlns="http://schemas.openxmlformats.org/spreadsheetml/2006/main" count="3904" uniqueCount="537">
  <si>
    <t>Export Komplet</t>
  </si>
  <si>
    <t/>
  </si>
  <si>
    <t>2.0</t>
  </si>
  <si>
    <t>ZAMOK</t>
  </si>
  <si>
    <t>False</t>
  </si>
  <si>
    <t>{17fbd3bf-fa97-44ed-bd4b-fe8f12aaae32}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</si>
  <si>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</si>
  <si>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</si>
  <si>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</si>
  <si>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</si>
  <si>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</si>
  <si>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</si>
  <si>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</si>
  <si>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</si>
  <si>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2026_013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</si>
  <si>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</si>
  <si>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</si>
  <si>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Kongresové centrum - Úprava šaten</t>
  </si>
  <si>
    <t>KSO:</t>
  </si>
  <si>
    <t>CC-CZ:</t>
  </si>
  <si>
    <t>Místo:</t>
  </si>
  <si>
    <t>Praha 4</t>
  </si>
  <si>
    <t>Datum:</t>
  </si>
  <si>
    <t>Zadavatel:</t>
  </si>
  <si>
    <t>IČ:</t>
  </si>
  <si>
    <t xml:space="preserve"> </t>
  </si>
  <si>
    <t>DIČ:</t>
  </si>
  <si>
    <t>Uchazeč:</t>
  </si>
  <si>
    <t>Vyplň údaj</t>
  </si>
  <si>
    <t>Projektant:</t>
  </si>
  <si>
    <t>OMEGAproject, s.r.o.</t>
  </si>
  <si>
    <t>True</t>
  </si>
  <si>
    <t>Zpracovatel:</t>
  </si>
  <si>
    <t>Vít Včeliš, 724538658, vitvcelis@seznam.cz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</si>
  <si>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</si>
  <si>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</si>
  <si>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</si>
  <si>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</si>
  <si>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</si>
  <si>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</si>
  <si>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</si>
  <si>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</si>
  <si>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</si>
  <si>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</si>
  <si>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</si>
  <si>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</si>
  <si>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</si>
  <si>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</si>
  <si>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</si>
  <si>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</si>
  <si>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</si>
  <si>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</si>
  <si>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</si>
  <si>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</si>
  <si>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</si>
  <si>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</si>
  <si>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</si>
  <si>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</si>
  <si>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</si>
  <si>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</si>
  <si>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</si>
  <si>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</si>
  <si>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</si>
  <si>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</si>
  <si>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</si>
  <si>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</si>
  <si>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</si>
  <si>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</si>
  <si>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</si>
  <si>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</si>
  <si>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</si>
  <si>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</si>
  <si>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</si>
  <si>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</si>
  <si>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</si>
  <si>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</si>
  <si>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</si>
  <si>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</si>
  <si>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</si>
  <si>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</si>
  <si>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SO-01.A</t>
  </si>
  <si>
    <t>Architektonické a stavební řešení - šatna A</t>
  </si>
  <si>
    <t>STA</t>
  </si>
  <si>
    <t>1</t>
  </si>
  <si>
    <t>{a0d3cb4c-c407-491d-ac05-56ff04110522}</t>
  </si>
  <si>
    <t>2</t>
  </si>
  <si>
    <t>SO-01.B</t>
  </si>
  <si>
    <t>Architektonické a stavební řešení - šatna B</t>
  </si>
  <si>
    <t>{3d505684-038d-4091-9079-d5f80cda9b41}</t>
  </si>
  <si>
    <t>SO-01.C</t>
  </si>
  <si>
    <t>Architektonické a stavební řešení - šatna C</t>
  </si>
  <si>
    <t>{94d2cd69-58ec-4f8b-a70a-ab28b99518a1}</t>
  </si>
  <si>
    <t>KRYCÍ LIST SOUPISU PRACÍ</t>
  </si>
  <si>
    <t>Objekt:</t>
  </si>
  <si>
    <t>SO-01.A - Architektonické a stavební řešení - šatna A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</si>
  <si>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</si>
  <si>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</si>
  <si>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</si>
  <si>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</si>
  <si>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</si>
  <si>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</si>
  <si>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</si>
  <si>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</si>
  <si>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práce-bourání</t>
  </si>
  <si>
    <t xml:space="preserve">    997 - Doprava suti a vybouraných hmot</t>
  </si>
  <si>
    <t>PSV - Práce a dodávky PSV</t>
  </si>
  <si>
    <t xml:space="preserve">    741 - Elektroinstalace - silnoproud</t>
  </si>
  <si>
    <t xml:space="preserve">    763 - Konstrukce suché výstavby</t>
  </si>
  <si>
    <t xml:space="preserve">    766 - Konstrukce truhlářské</t>
  </si>
  <si>
    <t xml:space="preserve">    767 - Konstrukce zámečnické</t>
  </si>
  <si>
    <t xml:space="preserve">    784 -  Dokončovací práce</t>
  </si>
  <si>
    <t xml:space="preserve">    786 - Dokončovací práce - stínění a čalounické úpravy</t>
  </si>
  <si>
    <t>OST - Ostatní</t>
  </si>
  <si>
    <t xml:space="preserve">    OST1 -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</si>
  <si>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</si>
  <si>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</si>
  <si>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</si>
  <si>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</si>
  <si>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</si>
  <si>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</si>
  <si>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</si>
  <si>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</si>
  <si>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</si>
  <si>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</si>
  <si>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</si>
  <si>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</si>
  <si>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</si>
  <si>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</si>
  <si>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</si>
  <si>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</si>
  <si>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</si>
  <si>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</si>
  <si>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</si>
  <si>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317941121</t>
  </si>
  <si>
    <t>Osazování ocelových válcovaných nosníků na zdivu I, IE, U, UE nebo L výšky do 120 mm</t>
  </si>
  <si>
    <t>t</t>
  </si>
  <si>
    <t>CS ÚRS 2026 01</t>
  </si>
  <si>
    <t>4</t>
  </si>
  <si>
    <t>-324570392</t>
  </si>
  <si>
    <t>M</t>
  </si>
  <si>
    <t>13010742</t>
  </si>
  <si>
    <t>ocel profilová jakost S235JR (11 375) průřez IPE 100</t>
  </si>
  <si>
    <t>8</t>
  </si>
  <si>
    <t>763378245</t>
  </si>
  <si>
    <t>VV</t>
  </si>
  <si>
    <t>"ocelový překlad" (3*1,20)*8,10" kg/bm "/1000*1,10</t>
  </si>
  <si>
    <t>6</t>
  </si>
  <si>
    <t>Úpravy povrchů, podlahy a osazování výplní</t>
  </si>
  <si>
    <t>612315302</t>
  </si>
  <si>
    <t>Vápenná štuková omítka ostění nebo nadpraží</t>
  </si>
  <si>
    <t>m2</t>
  </si>
  <si>
    <t>214306306</t>
  </si>
  <si>
    <t>0,30*(2*2,07+0,90)</t>
  </si>
  <si>
    <t>"okolní plochy" 2,50</t>
  </si>
  <si>
    <t>Součet</t>
  </si>
  <si>
    <t>642945111</t>
  </si>
  <si>
    <t>Osazování protipožárních nebo protiplynových zárubní dveří jednokřídlových do 2,5 m2</t>
  </si>
  <si>
    <t>kus</t>
  </si>
  <si>
    <t>-840186236</t>
  </si>
  <si>
    <t>5</t>
  </si>
  <si>
    <t>55331579</t>
  </si>
  <si>
    <t>zárubeň jednokřídlá ocelová pro zdění s protipožární úpravou tl stěny 260-300mm rozměru 1100/1970, 2100mm</t>
  </si>
  <si>
    <t>1820901845</t>
  </si>
  <si>
    <t>"včetně povrchové úpravy" 1</t>
  </si>
  <si>
    <t>9</t>
  </si>
  <si>
    <t>Ostatní konstrukce a práce-bourání</t>
  </si>
  <si>
    <t>962032240</t>
  </si>
  <si>
    <t>Bourání zdiva z cihel pálených nebo vápenopískových na MC do 1 m3</t>
  </si>
  <si>
    <t>m3</t>
  </si>
  <si>
    <t>-1558331474</t>
  </si>
  <si>
    <t>"otvor pro nové dveře" 0,30*0,90*2,07</t>
  </si>
  <si>
    <t>7</t>
  </si>
  <si>
    <t>974031226</t>
  </si>
  <si>
    <t>Vysekání rýh ve zdivu cihelném u stropu hl do 30 mm š do 250 mm</t>
  </si>
  <si>
    <t>m</t>
  </si>
  <si>
    <t>-262307500</t>
  </si>
  <si>
    <t>2*1,20</t>
  </si>
  <si>
    <t>953943211</t>
  </si>
  <si>
    <t>Osazování hasicího přístroje</t>
  </si>
  <si>
    <t>395825114</t>
  </si>
  <si>
    <t>44932003</t>
  </si>
  <si>
    <t>přístroj hasicí ruční práškový s ochranným štítem hasební schopnost 21A, 113B, C</t>
  </si>
  <si>
    <t>-1453702743</t>
  </si>
  <si>
    <t>997</t>
  </si>
  <si>
    <t>Doprava suti a vybouraných hmot</t>
  </si>
  <si>
    <t>10</t>
  </si>
  <si>
    <t>997013212</t>
  </si>
  <si>
    <t>Vnitrostaveništní doprava suti a vybouraných hmot pro budovy v přes 6 do 9 m ručně</t>
  </si>
  <si>
    <t>1861838933</t>
  </si>
  <si>
    <t>11</t>
  </si>
  <si>
    <t>997013501</t>
  </si>
  <si>
    <t>Odvoz suti a vybouraných hmot na skládku nebo meziskládku do 1 km se složením</t>
  </si>
  <si>
    <t>-341042260</t>
  </si>
  <si>
    <t>12</t>
  </si>
  <si>
    <t>997013509</t>
  </si>
  <si>
    <t>Příplatek k odvozu suti a vybouraných hmot na skládku ZKD 1 km přes 1 km</t>
  </si>
  <si>
    <t>-429869976</t>
  </si>
  <si>
    <t>13</t>
  </si>
  <si>
    <t>997013814</t>
  </si>
  <si>
    <t>Poplatek za uložení na skládce (skládkovné) stavebního odpadu izolací kód odpadu 17 06 04</t>
  </si>
  <si>
    <t>-1530923519</t>
  </si>
  <si>
    <t>PSV</t>
  </si>
  <si>
    <t>Práce a dodávky PSV</t>
  </si>
  <si>
    <t>741</t>
  </si>
  <si>
    <t>Elektroinstalace - silnoproud</t>
  </si>
  <si>
    <t>14</t>
  </si>
  <si>
    <t>7413718R1</t>
  </si>
  <si>
    <t>Demontáž svítidel a čidel, opětovná zpětná montáž</t>
  </si>
  <si>
    <t>kpl</t>
  </si>
  <si>
    <t>16</t>
  </si>
  <si>
    <t>-712386996</t>
  </si>
  <si>
    <t>763</t>
  </si>
  <si>
    <t>Konstrukce suché výstavby</t>
  </si>
  <si>
    <t>763431802</t>
  </si>
  <si>
    <t>Demontáž minerálního podhledu zavěšeného na polozapuštěném roštu</t>
  </si>
  <si>
    <t>-427488048</t>
  </si>
  <si>
    <t>5,05*(6,57+4,52)</t>
  </si>
  <si>
    <t>3,33*6,57</t>
  </si>
  <si>
    <t>763132231.KNF</t>
  </si>
  <si>
    <t>SDK podhled samostatný požární předěl D112 3x RED PIANO (DF) 15 mm TI 2x40 mm 40 kg/m3 EI Z/S 90/90 dvouvrstvá spodní kce CD+UD EI90DP1</t>
  </si>
  <si>
    <t>655672412</t>
  </si>
  <si>
    <t>17</t>
  </si>
  <si>
    <t>763164768</t>
  </si>
  <si>
    <t>SDK obklad kcí uzavřeného tvaru š přes 1,6 m desky 2xDFH2 15</t>
  </si>
  <si>
    <t>369060994</t>
  </si>
  <si>
    <t>"opláštění sloupu" 1,90*2,90</t>
  </si>
  <si>
    <t>18</t>
  </si>
  <si>
    <t>763172354</t>
  </si>
  <si>
    <t>Montáž dvířek revizních jednoplášťových SDK kcí vel. 500 x 500 mm pro podhledy</t>
  </si>
  <si>
    <t>1892943832</t>
  </si>
  <si>
    <t>19</t>
  </si>
  <si>
    <t>59030762</t>
  </si>
  <si>
    <t>dvířka revizní protipožární pro stěny a podhledy EI 60 500x500 mm</t>
  </si>
  <si>
    <t>32</t>
  </si>
  <si>
    <t>1372283856</t>
  </si>
  <si>
    <t>20</t>
  </si>
  <si>
    <t>998763412</t>
  </si>
  <si>
    <t>Přesun hmot procentní pro konstrukce montované z desek s omezením mechanizace v objektech v přes 6 do 12 m</t>
  </si>
  <si>
    <t>%</t>
  </si>
  <si>
    <t>305732382</t>
  </si>
  <si>
    <t>4,075*10 'Přepočtené koeficientem množství</t>
  </si>
  <si>
    <t>766</t>
  </si>
  <si>
    <t>Konstrukce truhlářské</t>
  </si>
  <si>
    <t>7668258R1</t>
  </si>
  <si>
    <t>Demontáž a zpětná montáž konstrukce pultu</t>
  </si>
  <si>
    <t>bm</t>
  </si>
  <si>
    <t>932395452</t>
  </si>
  <si>
    <t>5,73+11,73</t>
  </si>
  <si>
    <t>22</t>
  </si>
  <si>
    <t>766411811</t>
  </si>
  <si>
    <t>Demontáž truhlářského obložení stěn z panelů plochy do 1,5 m2</t>
  </si>
  <si>
    <t>-1742660909</t>
  </si>
  <si>
    <t>"demontáž DTD sloupu" (4*0,50)*2,86</t>
  </si>
  <si>
    <t>"demontáž DTD ostění" (0,73+0,80)*2,86</t>
  </si>
  <si>
    <t>"demontáž DTD ostění" (0,72+0,45)*2,86</t>
  </si>
  <si>
    <t>23</t>
  </si>
  <si>
    <t>766421811</t>
  </si>
  <si>
    <t>Demontáž truhlářského obložení podhledů z panelů plochy do 1,5 m2</t>
  </si>
  <si>
    <t>-1192282751</t>
  </si>
  <si>
    <t>"demontáž DTD nadpraží" (0,31+0,68+0,70)*(6,57+4,52+5,05)</t>
  </si>
  <si>
    <t>24</t>
  </si>
  <si>
    <t>766660021</t>
  </si>
  <si>
    <t>Montáž dveřních křídel otvíravých jednokřídlových š do 0,8 m požárních do ocelové zárubně</t>
  </si>
  <si>
    <t>-896474517</t>
  </si>
  <si>
    <t>25</t>
  </si>
  <si>
    <t>6116203R</t>
  </si>
  <si>
    <t>dveře jednokřídlé protipožární EI (EW) 45 DP2C povrch fóliový plné 800x1970-2100mm</t>
  </si>
  <si>
    <t>1348600043</t>
  </si>
  <si>
    <t>26</t>
  </si>
  <si>
    <t>766660729</t>
  </si>
  <si>
    <t>Montáž dveřního interiérového kování - štítku s klikou</t>
  </si>
  <si>
    <t>1420713865</t>
  </si>
  <si>
    <t>27</t>
  </si>
  <si>
    <t>54914123</t>
  </si>
  <si>
    <t>dveřní kování interiérové rozetové klika/klika</t>
  </si>
  <si>
    <t>-1164190673</t>
  </si>
  <si>
    <t>28</t>
  </si>
  <si>
    <t>766660717</t>
  </si>
  <si>
    <t>Montáž samozavírače na ocelovou zárubeň a dveřní křídlo</t>
  </si>
  <si>
    <t>-229102565</t>
  </si>
  <si>
    <t>29</t>
  </si>
  <si>
    <t>54917250</t>
  </si>
  <si>
    <t>samozavírač dveří hydraulický</t>
  </si>
  <si>
    <t>-1170494673</t>
  </si>
  <si>
    <t>30</t>
  </si>
  <si>
    <t>766414231</t>
  </si>
  <si>
    <t>Montáž obložení stěn pl do 5 m2 panely dýhovanými do 0,60 m2</t>
  </si>
  <si>
    <t>-559198453</t>
  </si>
  <si>
    <t>31</t>
  </si>
  <si>
    <t>60621132R</t>
  </si>
  <si>
    <t>DTD deska, totožná s původním materiálem</t>
  </si>
  <si>
    <t>1506154353</t>
  </si>
  <si>
    <t>Pozn.: předpoklad zpětného použití z 80%</t>
  </si>
  <si>
    <t>"zpětná montáž DTD sloupu" (4*0,50)*2,86</t>
  </si>
  <si>
    <t>"zpětná montáž DTD ostění" (0,73+0,80)*2,86</t>
  </si>
  <si>
    <t>"zpětná montáž DTD ostění" (0,72+0,45)*2,86</t>
  </si>
  <si>
    <t>13,442*0,22 'Přepočtené koeficientem množství</t>
  </si>
  <si>
    <t>766422231</t>
  </si>
  <si>
    <t>Montáž obložení podhledů jednoduchých panely dýhovanými do 0,60 m2</t>
  </si>
  <si>
    <t>329358966</t>
  </si>
  <si>
    <t>33</t>
  </si>
  <si>
    <t>1367588714</t>
  </si>
  <si>
    <t>"zpětná montáž DTD nadpraží" (0,31+0,68+0,70)*(6,57+4,52+5,05)</t>
  </si>
  <si>
    <t>27,277*0,22 'Přepočtené koeficientem množství</t>
  </si>
  <si>
    <t>34</t>
  </si>
  <si>
    <t>998766202</t>
  </si>
  <si>
    <t>Přesun hmot procentní pro kce truhlářské v objektech v přes 6 do 12 m</t>
  </si>
  <si>
    <t>773622262</t>
  </si>
  <si>
    <t>0,103*10 'Přepočtené koeficientem množství</t>
  </si>
  <si>
    <t>767</t>
  </si>
  <si>
    <t>Konstrukce zámečnické</t>
  </si>
  <si>
    <t>35</t>
  </si>
  <si>
    <t>767995113</t>
  </si>
  <si>
    <t>Montáž atypických zámečnických konstrukcí hmotnosti přes 10 do 20 kg</t>
  </si>
  <si>
    <t>kg</t>
  </si>
  <si>
    <t>699014253</t>
  </si>
  <si>
    <t>1,392*1000 'Přepočtené koeficientem množství</t>
  </si>
  <si>
    <t>36</t>
  </si>
  <si>
    <t>13010438</t>
  </si>
  <si>
    <t>úhelník ocelový rovnostranný jakost S235JR (11 375) 100x100x6mm</t>
  </si>
  <si>
    <t>-399364167</t>
  </si>
  <si>
    <t>pozn.: včetně svařování, povrchové úpravy a montážního materiálu R30 DP1</t>
  </si>
  <si>
    <t>"P.01" (18*1,66)*9,40" kg/bm "/1000*1,10</t>
  </si>
  <si>
    <t>"P.02" (13*2,16)*9,40" kg/bm "/1000*1,10</t>
  </si>
  <si>
    <t>"P.03" (6*0,69)*14,10" kg/bm "/1000*1,10</t>
  </si>
  <si>
    <t>37</t>
  </si>
  <si>
    <t>13010218</t>
  </si>
  <si>
    <t>tyč ocelová plochá jakost S235JR (11 375) 50x5mm</t>
  </si>
  <si>
    <t>154790124</t>
  </si>
  <si>
    <t>"P.04" (24*0,90)*2,00" kg/bm "/1000*1,10</t>
  </si>
  <si>
    <t>38</t>
  </si>
  <si>
    <t>13432000R</t>
  </si>
  <si>
    <t>úhelník ocelový nerovnostranný jakost S235JR (11 375) 180x100x5mm</t>
  </si>
  <si>
    <t>715873418</t>
  </si>
  <si>
    <t>"P.05" (1*5,45)*30,15" kg/bm "/1000*1,10</t>
  </si>
  <si>
    <t>"P.06" (1*10,74)*30,15" kg/bm "/1000*1,10</t>
  </si>
  <si>
    <t>39</t>
  </si>
  <si>
    <t>13011055R</t>
  </si>
  <si>
    <t>úhelník ocelový nerovnostranný jakost S235JR (11 375) 100x50x4mm</t>
  </si>
  <si>
    <t>923452755</t>
  </si>
  <si>
    <t>"S.01" (2*3,22)*8,60" kg/bm "/1000*1,15</t>
  </si>
  <si>
    <t>40</t>
  </si>
  <si>
    <t>13010528R</t>
  </si>
  <si>
    <t>úhelník ocelový nerovnostranný jakost S235JR (11 375) 120x80x8mm</t>
  </si>
  <si>
    <t>-651358463</t>
  </si>
  <si>
    <t>"S.02" (1*3,22)*21,60" kg/bm "/1000*1,15</t>
  </si>
  <si>
    <t>784</t>
  </si>
  <si>
    <t xml:space="preserve"> Dokončovací práce</t>
  </si>
  <si>
    <t>41</t>
  </si>
  <si>
    <t>784181101</t>
  </si>
  <si>
    <t>Základní akrylátová jednonásobná bezbarvá penetrace podkladu v místnostech v do 3,80 m</t>
  </si>
  <si>
    <t>728716053</t>
  </si>
  <si>
    <t>42</t>
  </si>
  <si>
    <t>784211101</t>
  </si>
  <si>
    <t>Dvojnásobné bílé malby ze směsí za mokra výborně oděruvzdorných v místnostech v do 3,80 m</t>
  </si>
  <si>
    <t>510183482</t>
  </si>
  <si>
    <t>"stavební zásah" 50,00</t>
  </si>
  <si>
    <t>43</t>
  </si>
  <si>
    <t>784453628</t>
  </si>
  <si>
    <t>Dvojnásobné bílé malby stropů ze směsí za mokra výborně otěruvzdorných v místnostech výšky do 3,80 m</t>
  </si>
  <si>
    <t>-1170196749</t>
  </si>
  <si>
    <t>786</t>
  </si>
  <si>
    <t>Dokončovací práce - stínění a čalounické úpravy</t>
  </si>
  <si>
    <t>44</t>
  </si>
  <si>
    <t>7866112R1</t>
  </si>
  <si>
    <t>Dodávka a montáž rolety viz specifikace A1 včetně montážního materiálu a povrchových úprav</t>
  </si>
  <si>
    <t>-918070733</t>
  </si>
  <si>
    <t>45</t>
  </si>
  <si>
    <t>7866112R2</t>
  </si>
  <si>
    <t>Dodávka a montáž rolety viz specifikace A2 včetně montážního materiálu a povrchových úprav</t>
  </si>
  <si>
    <t>-578375237</t>
  </si>
  <si>
    <t>46</t>
  </si>
  <si>
    <t>7866112R3</t>
  </si>
  <si>
    <t>Dodávka a montáž rolety viz specifikace A3 včetně montážního materiálu a povrchových úprav</t>
  </si>
  <si>
    <t>1346297623</t>
  </si>
  <si>
    <t>OST</t>
  </si>
  <si>
    <t>Ostatní</t>
  </si>
  <si>
    <t>OST1</t>
  </si>
  <si>
    <t>Ostatní náklady</t>
  </si>
  <si>
    <t>47</t>
  </si>
  <si>
    <t>9991011R1</t>
  </si>
  <si>
    <t>Ostatní spotřební, dilatační a spojovací materiál</t>
  </si>
  <si>
    <t>262144</t>
  </si>
  <si>
    <t>1205159402</t>
  </si>
  <si>
    <t>48</t>
  </si>
  <si>
    <t>9991011R2</t>
  </si>
  <si>
    <t>Kontrola opláštění ezalitem</t>
  </si>
  <si>
    <t>69461170</t>
  </si>
  <si>
    <t>49</t>
  </si>
  <si>
    <t>9991011R3</t>
  </si>
  <si>
    <t>Revize a zkoušky</t>
  </si>
  <si>
    <t>1023918184</t>
  </si>
  <si>
    <t>50</t>
  </si>
  <si>
    <t>9991011R4</t>
  </si>
  <si>
    <t>Ostatní dodávky a práce neuvedené (v PD nebo VV)</t>
  </si>
  <si>
    <t>1739863338</t>
  </si>
  <si>
    <t>51</t>
  </si>
  <si>
    <t>9991011R5</t>
  </si>
  <si>
    <t>Sanace poškozeného azbestového požárního obkladu nástřikem v celém rozsahu šatny</t>
  </si>
  <si>
    <t>1820853509</t>
  </si>
  <si>
    <t>52</t>
  </si>
  <si>
    <t>9991011R6</t>
  </si>
  <si>
    <t>Přívod požární vody ukončený kulovým kohoutem s vypouštěním</t>
  </si>
  <si>
    <t>-792421153</t>
  </si>
  <si>
    <t>53</t>
  </si>
  <si>
    <t>9991011R7</t>
  </si>
  <si>
    <t>Napojení řídících jednotek na EPS</t>
  </si>
  <si>
    <t>1236842234</t>
  </si>
  <si>
    <t>54</t>
  </si>
  <si>
    <t>9991011R8</t>
  </si>
  <si>
    <t>Přívod NN (požární rozvod) 230V/50Hz/300W. Kabel min. 3x1,5mm s volným koncepm délky 1 m od ovládacího panelu</t>
  </si>
  <si>
    <t>-679356730</t>
  </si>
  <si>
    <t>SO-01.B - Architektonické a stavební řešení - šatna B</t>
  </si>
  <si>
    <t>-1662679319</t>
  </si>
  <si>
    <t>1313881286</t>
  </si>
  <si>
    <t>3,30*7,90</t>
  </si>
  <si>
    <t>SDK podhled samostatný požární předěl D112 3x RED PIANO (DF) 15 mm TI 2x40 mm 40 kg/m3 EI Z/S 90/90 dvouvrstvá spodní kce CD+UD EI60DP1</t>
  </si>
  <si>
    <t>1,357*10 'Přepočtené koeficientem množství</t>
  </si>
  <si>
    <t>7,88</t>
  </si>
  <si>
    <t>"demontáž DTD ostění" (0,63+0,80)*2,20</t>
  </si>
  <si>
    <t>"demontáž DTD ostění" (0,63+0,45)*2,20</t>
  </si>
  <si>
    <t>"demontáž DTD nadpraží" (0,38+0,60+0,66)*7,90</t>
  </si>
  <si>
    <t>"zpětná montáž DTD ostění" (0,63+0,80)*2,20</t>
  </si>
  <si>
    <t>"zpětná montáž DTD ostění" (0,63+0,45)*2,20</t>
  </si>
  <si>
    <t>5,522*0,22 'Přepočtené koeficientem množství</t>
  </si>
  <si>
    <t>"zpětná montáž DTD nadpraží" (0,38+0,60+0,66)*7,90</t>
  </si>
  <si>
    <t>12,956*0,22 'Přepočtené koeficientem množství</t>
  </si>
  <si>
    <t>0,036*10 'Přepočtené koeficientem množství</t>
  </si>
  <si>
    <t>0,743*1000 'Přepočtené koeficientem množství</t>
  </si>
  <si>
    <t>"P.01" (6*1,44)*9,40" kg/bm "/1000*1,10</t>
  </si>
  <si>
    <t>"P.02" (3*2,10)*9,40" kg/bm "/1000*1,10</t>
  </si>
  <si>
    <t>"P.03" (6*2,16)*9,40" kg/bm "/1000*1,10</t>
  </si>
  <si>
    <t>"P.04" (3*2,9)*14,10" kg/bm "/1000*1,10</t>
  </si>
  <si>
    <t>"P.05" (12*0,90)*2,00" kg/bm "/1000*1,10</t>
  </si>
  <si>
    <t>"P.06" (1*7,86)*30,15" kg/bm "/1000*1,10</t>
  </si>
  <si>
    <t>úhelník ocelový nerovnostranný jakost S235JR (11 375) 150x50x4mm</t>
  </si>
  <si>
    <t>-1763610730</t>
  </si>
  <si>
    <t>"S.01" (1*2,55)*11,80" kg/bm "/1000*1,15</t>
  </si>
  <si>
    <t>"stavební zásah" 25,00</t>
  </si>
  <si>
    <t>7866112R4</t>
  </si>
  <si>
    <t>Dodávka a montáž rolety viz specifikace B1 včetně montážního materiálu a povrchových úprav</t>
  </si>
  <si>
    <t>-1995363248</t>
  </si>
  <si>
    <t>406861209</t>
  </si>
  <si>
    <t>926757851</t>
  </si>
  <si>
    <t>209219715</t>
  </si>
  <si>
    <t>-673008924</t>
  </si>
  <si>
    <t>SO-01.C - Architektonické a stavební řešení - šatna C</t>
  </si>
  <si>
    <t>147516549</t>
  </si>
  <si>
    <t>1591163779</t>
  </si>
  <si>
    <t>3,28*7,95</t>
  </si>
  <si>
    <t>1,358*10 'Přepočtené koeficientem množství</t>
  </si>
  <si>
    <t>7,97</t>
  </si>
  <si>
    <t>"demontáž DTD nadpraží" (0,38+0,63+0,70)*7,97</t>
  </si>
  <si>
    <t>"zpětná montáž DTD nadpraží" (0,38+0,63+0,70)*7,97</t>
  </si>
  <si>
    <t>13,629*0,22 'Přepočtené koeficientem množství</t>
  </si>
  <si>
    <t>0,037*10 'Přepočtené koeficientem množství</t>
  </si>
  <si>
    <t>0,793*1000 'Přepočtené koeficientem množství</t>
  </si>
  <si>
    <t>"P.01" (4*2,40)*14,10" kg/bm "/1000*1,10</t>
  </si>
  <si>
    <t>"P.02" (6*2,16)*9,40" kg/bm "/1000*1,10</t>
  </si>
  <si>
    <t>"P.03" (8*1,51)*14,10" kg/bm "/1000*1,10</t>
  </si>
  <si>
    <t>"P.04" (12*0,90)*2,00" kg/bm "/1000*1,10</t>
  </si>
  <si>
    <t>"P.06" (1*7,95)*30,15" kg/bm "/1000*1,10</t>
  </si>
  <si>
    <t>"S.01" (1*2,56)*11,80" kg/bm "/1000*1,15</t>
  </si>
  <si>
    <t>986551528</t>
  </si>
  <si>
    <t>474621239</t>
  </si>
  <si>
    <t>856385677</t>
  </si>
  <si>
    <t>Kód položky</t>
  </si>
  <si>
    <t>J. cena indexovaná</t>
  </si>
  <si>
    <t>Kontrolované pásmo</t>
  </si>
  <si>
    <t>Pol1</t>
  </si>
  <si>
    <t>Montáž KP</t>
  </si>
  <si>
    <t>KP</t>
  </si>
  <si>
    <t>vybudování uzavřeného kontrolovaného pásma</t>
  </si>
  <si>
    <t>Pol2</t>
  </si>
  <si>
    <t>Demontáž KP</t>
  </si>
  <si>
    <t>Pol3</t>
  </si>
  <si>
    <t>Provoz KP</t>
  </si>
  <si>
    <t>instalace a dodávka odsávacích jednotek se zvýšenou kapacitou (pro zvýšení přilnavosti konstrukce KP ke objektu)</t>
  </si>
  <si>
    <t>Pol4</t>
  </si>
  <si>
    <t>Monitoring podtlaku v KP</t>
  </si>
  <si>
    <t>soubor</t>
  </si>
  <si>
    <t>monitoring podtlaku v každém KP (není požadováno stacionární měření)</t>
  </si>
  <si>
    <t>Pol5</t>
  </si>
  <si>
    <t>HEPA filtr k odsávacím jednotkám</t>
  </si>
  <si>
    <t xml:space="preserve">set HEPA filtračních jednotek do odsávacího zařízení </t>
  </si>
  <si>
    <t>Pol6</t>
  </si>
  <si>
    <t>Předfiltr G4</t>
  </si>
  <si>
    <t xml:space="preserve">set G4 filtračních jednotek do odsávacího zařízení </t>
  </si>
  <si>
    <t>Personální propusť</t>
  </si>
  <si>
    <t>Pol7</t>
  </si>
  <si>
    <t>Montáž 3-komorové personální propusti</t>
  </si>
  <si>
    <t>jednorázová dekontaminační komora z lehké konstrukce potažena PE plachtou</t>
  </si>
  <si>
    <t>Pol8</t>
  </si>
  <si>
    <t>Provoz 3-komorové personální propusti</t>
  </si>
  <si>
    <t xml:space="preserve">instalace a dodávka odsávacích jednotek pro personální propust </t>
  </si>
  <si>
    <t>Pol9</t>
  </si>
  <si>
    <t>Demontáž 3-komorové personální propusti</t>
  </si>
  <si>
    <t>Pol10</t>
  </si>
  <si>
    <t>Dekontaminační prostředky osobní hygieny</t>
  </si>
  <si>
    <t xml:space="preserve">jednorázové utěrky, mýdlo, šampón, voda </t>
  </si>
  <si>
    <t>Materiálová propusť</t>
  </si>
  <si>
    <t>Pol11</t>
  </si>
  <si>
    <t>Montáž 2-komorové materiálové propusti</t>
  </si>
  <si>
    <t>lehká stavitelná konstrukce (kov nebo dřevo); plachty z PE, těsnící materiál</t>
  </si>
  <si>
    <t>Pol12</t>
  </si>
  <si>
    <t>Provoz 2-komorové materiálové propusti</t>
  </si>
  <si>
    <t xml:space="preserve">instalace a dodávka odsávacích jednotek </t>
  </si>
  <si>
    <t>Pol13</t>
  </si>
  <si>
    <t>Demontáž 2-komorové materiálové propusti</t>
  </si>
  <si>
    <t>Odstranění materiálů s obsahem azbestu</t>
  </si>
  <si>
    <t>Pol15</t>
  </si>
  <si>
    <t>Vybourání a demontáž materiálů s obsahem azbestu</t>
  </si>
  <si>
    <t>Pol16</t>
  </si>
  <si>
    <t>Enkapsulační stabilizace a balení odpadů</t>
  </si>
  <si>
    <t>průběžný enkapsulační postřik demontovaných materiálů přípravkem Foster 3260, balení odpadů do neprodyšných PE obalů, dekontaminace obalů v materiálové propusti</t>
  </si>
  <si>
    <t>Pol17</t>
  </si>
  <si>
    <t>Vysátí konstrukcí vysavači třídy H13 se sběrnými sáčky</t>
  </si>
  <si>
    <t xml:space="preserve">vysátí stávajících stavebních konstrukcí vysavači třídy H13 se sběrnými sáčky </t>
  </si>
  <si>
    <t>Likvidace odpadu</t>
  </si>
  <si>
    <t>Pol18</t>
  </si>
  <si>
    <t>Transport a uložení odpadu kat.č. 17 06 05 na skládce nebezpečných odpadů</t>
  </si>
  <si>
    <t>Ochrana pracovníku při práci, příprava</t>
  </si>
  <si>
    <t>Pol19</t>
  </si>
  <si>
    <t xml:space="preserve">OOPP </t>
  </si>
  <si>
    <t>polomasky s P3 filtrem, Overal kat. č.3 typ 5, rukavice, ochranné brýle</t>
  </si>
  <si>
    <t>Pol20</t>
  </si>
  <si>
    <t>Měření koncentrace respirabilních azbestových a minerálních vláken po ukončení prací před zrušením, kontrolovaného pásma</t>
  </si>
  <si>
    <t>měření</t>
  </si>
  <si>
    <t>Měření respirabilní polétavé azbestové frakce v prostoru kontrolovaného pásma po ukončení prací  každe KP 1 měrení</t>
  </si>
  <si>
    <t>Pol21</t>
  </si>
  <si>
    <t>Sanace používaného technologického vybavení</t>
  </si>
  <si>
    <t>kompletní dekontaminace filtrační a odsávací techniky a použité měchanizace po ukončení prací</t>
  </si>
  <si>
    <t>Pol22</t>
  </si>
  <si>
    <t>Zařízení staveniště, zrušení staveniště</t>
  </si>
  <si>
    <t>Celková cena bez DPH</t>
  </si>
  <si>
    <t>Celkem bez DPH</t>
  </si>
  <si>
    <t>Odstranění azbestu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</si>
</sst>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7"/>
      <color rgb="FF969696"/>
      <name val="Arial CE"/>
    </font>
    <font>
      <u/>
      <sz val="11"/>
      <color theme="10"/>
      <name val="Calibri"/>
      <scheme val="minor"/>
    </font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b/>
      <sz val="8"/>
      <color rgb="FFFF0000"/>
      <name val="Tahoma"/>
      <family val="2"/>
    </font>
    <font>
      <sz val="8"/>
      <color rgb="FF0000FF"/>
      <name val="Arial"/>
      <charset val="238"/>
    </font>
    <font>
      <b/>
      <sz val="8"/>
      <color rgb="FF000000"/>
      <name val="Tahoma"/>
      <family val="2"/>
      <charset val="238"/>
    </font>
    <font>
      <sz val="11"/>
      <color rgb="FFFF0000"/>
      <name val="Calibri"/>
      <family val="2"/>
      <scheme val="minor"/>
    </font>
    <font>
      <sz val="8"/>
      <color rgb="FF0000FF"/>
      <name val="Arial"/>
      <family val="2"/>
      <charset val="238"/>
    </font>
    <font>
      <sz val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7" fillId="0" borderId="0" applyNumberFormat="0" applyFill="0" applyBorder="0" applyAlignment="0" applyProtection="0"/>
    <xf numFmtId="0" fontId="38" fillId="0" borderId="0"/>
  </cellStyleXfs>
  <cellXfs count="25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Border="1" applyAlignment="1">
      <alignment vertical="center"/>
    </xf>
    <xf numFmtId="0" fontId="17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15" xfId="0" applyBorder="1" applyAlignment="1">
      <alignment vertical="center"/>
    </xf>
    <xf numFmtId="0" fontId="0" fillId="4" borderId="7" xfId="0" applyFill="1" applyBorder="1" applyAlignment="1">
      <alignment vertical="center"/>
    </xf>
    <xf numFmtId="0" fontId="22" fillId="4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4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166" fontId="29" fillId="0" borderId="0" xfId="0" applyNumberFormat="1" applyFont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4" borderId="0" xfId="0" applyFont="1" applyFill="1" applyAlignment="1">
      <alignment horizontal="left" vertical="center"/>
    </xf>
    <xf numFmtId="0" fontId="22" fillId="4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4" borderId="17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4" fontId="24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4" fontId="6" fillId="0" borderId="0" xfId="0" applyNumberFormat="1" applyFont="1"/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2" fillId="0" borderId="22" xfId="0" applyFont="1" applyBorder="1" applyAlignment="1">
      <alignment horizontal="center" vertical="center"/>
    </xf>
    <xf numFmtId="49" fontId="22" fillId="0" borderId="22" xfId="0" applyNumberFormat="1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center" vertical="center" wrapText="1"/>
    </xf>
    <xf numFmtId="167" fontId="22" fillId="0" borderId="22" xfId="0" applyNumberFormat="1" applyFont="1" applyBorder="1" applyAlignment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34" fillId="0" borderId="22" xfId="0" applyFont="1" applyBorder="1" applyAlignment="1">
      <alignment horizontal="center" vertical="center"/>
    </xf>
    <xf numFmtId="49" fontId="34" fillId="0" borderId="22" xfId="0" applyNumberFormat="1" applyFont="1" applyBorder="1" applyAlignment="1">
      <alignment horizontal="left" vertical="center" wrapText="1"/>
    </xf>
    <xf numFmtId="0" fontId="34" fillId="0" borderId="22" xfId="0" applyFont="1" applyBorder="1" applyAlignment="1">
      <alignment horizontal="left" vertical="center" wrapText="1"/>
    </xf>
    <xf numFmtId="0" fontId="34" fillId="0" borderId="22" xfId="0" applyFont="1" applyBorder="1" applyAlignment="1">
      <alignment horizontal="center" vertical="center" wrapText="1"/>
    </xf>
    <xf numFmtId="167" fontId="34" fillId="0" borderId="22" xfId="0" applyNumberFormat="1" applyFont="1" applyBorder="1" applyAlignment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36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166" fontId="23" fillId="0" borderId="21" xfId="0" applyNumberFormat="1" applyFont="1" applyBorder="1" applyAlignment="1">
      <alignment vertical="center"/>
    </xf>
    <xf numFmtId="49" fontId="39" fillId="5" borderId="23" xfId="2" applyNumberFormat="1" applyFont="1" applyFill="1" applyBorder="1" applyAlignment="1">
      <alignment horizontal="center" vertical="center" wrapText="1" shrinkToFit="1" readingOrder="1"/>
    </xf>
    <xf numFmtId="0" fontId="38" fillId="0" borderId="0" xfId="2"/>
    <xf numFmtId="49" fontId="40" fillId="6" borderId="23" xfId="2" applyNumberFormat="1" applyFont="1" applyFill="1" applyBorder="1" applyAlignment="1">
      <alignment horizontal="left" vertical="center" readingOrder="1"/>
    </xf>
    <xf numFmtId="49" fontId="40" fillId="6" borderId="23" xfId="2" applyNumberFormat="1" applyFont="1" applyFill="1" applyBorder="1" applyAlignment="1">
      <alignment horizontal="left" vertical="center" wrapText="1" shrinkToFit="1" readingOrder="1"/>
    </xf>
    <xf numFmtId="49" fontId="40" fillId="0" borderId="23" xfId="2" applyNumberFormat="1" applyFont="1" applyBorder="1" applyAlignment="1">
      <alignment horizontal="left" vertical="center" readingOrder="1"/>
    </xf>
    <xf numFmtId="167" fontId="41" fillId="0" borderId="23" xfId="2" applyNumberFormat="1" applyFont="1" applyBorder="1" applyAlignment="1">
      <alignment horizontal="right" vertical="center" readingOrder="1"/>
    </xf>
    <xf numFmtId="4" fontId="40" fillId="6" borderId="23" xfId="2" applyNumberFormat="1" applyFont="1" applyFill="1" applyBorder="1" applyAlignment="1">
      <alignment horizontal="right" vertical="center" readingOrder="1"/>
    </xf>
    <xf numFmtId="49" fontId="39" fillId="6" borderId="23" xfId="2" applyNumberFormat="1" applyFont="1" applyFill="1" applyBorder="1" applyAlignment="1">
      <alignment horizontal="left" vertical="center" readingOrder="1"/>
    </xf>
    <xf numFmtId="49" fontId="39" fillId="2" borderId="23" xfId="2" applyNumberFormat="1" applyFont="1" applyFill="1" applyBorder="1" applyAlignment="1">
      <alignment horizontal="left" vertical="center" wrapText="1" shrinkToFit="1" readingOrder="1"/>
    </xf>
    <xf numFmtId="49" fontId="39" fillId="2" borderId="23" xfId="2" applyNumberFormat="1" applyFont="1" applyFill="1" applyBorder="1" applyAlignment="1">
      <alignment horizontal="left" vertical="center" readingOrder="1"/>
    </xf>
    <xf numFmtId="167" fontId="39" fillId="2" borderId="23" xfId="2" applyNumberFormat="1" applyFont="1" applyFill="1" applyBorder="1" applyAlignment="1">
      <alignment horizontal="right" vertical="center" readingOrder="1"/>
    </xf>
    <xf numFmtId="4" fontId="39" fillId="2" borderId="23" xfId="2" applyNumberFormat="1" applyFont="1" applyFill="1" applyBorder="1" applyAlignment="1">
      <alignment horizontal="right" vertical="center" readingOrder="1"/>
    </xf>
    <xf numFmtId="0" fontId="42" fillId="0" borderId="23" xfId="2" applyFont="1" applyBorder="1" applyAlignment="1">
      <alignment vertical="center" wrapText="1"/>
    </xf>
    <xf numFmtId="49" fontId="39" fillId="7" borderId="23" xfId="2" applyNumberFormat="1" applyFont="1" applyFill="1" applyBorder="1" applyAlignment="1">
      <alignment horizontal="left" vertical="center" readingOrder="1"/>
    </xf>
    <xf numFmtId="167" fontId="39" fillId="7" borderId="23" xfId="2" applyNumberFormat="1" applyFont="1" applyFill="1" applyBorder="1" applyAlignment="1">
      <alignment horizontal="right" vertical="center" readingOrder="1"/>
    </xf>
    <xf numFmtId="4" fontId="39" fillId="7" borderId="23" xfId="2" applyNumberFormat="1" applyFont="1" applyFill="1" applyBorder="1" applyAlignment="1">
      <alignment horizontal="right" vertical="center" readingOrder="1"/>
    </xf>
    <xf numFmtId="49" fontId="39" fillId="0" borderId="23" xfId="2" applyNumberFormat="1" applyFont="1" applyBorder="1" applyAlignment="1">
      <alignment horizontal="left" vertical="center" readingOrder="1"/>
    </xf>
    <xf numFmtId="167" fontId="39" fillId="0" borderId="23" xfId="2" applyNumberFormat="1" applyFont="1" applyBorder="1" applyAlignment="1">
      <alignment horizontal="right" vertical="center" readingOrder="1"/>
    </xf>
    <xf numFmtId="4" fontId="39" fillId="0" borderId="23" xfId="2" applyNumberFormat="1" applyFont="1" applyBorder="1" applyAlignment="1">
      <alignment horizontal="right" vertical="center" readingOrder="1"/>
    </xf>
    <xf numFmtId="4" fontId="43" fillId="0" borderId="23" xfId="2" applyNumberFormat="1" applyFont="1" applyBorder="1" applyAlignment="1">
      <alignment horizontal="right" vertical="center" readingOrder="1"/>
    </xf>
    <xf numFmtId="49" fontId="40" fillId="0" borderId="23" xfId="2" applyNumberFormat="1" applyFont="1" applyBorder="1" applyAlignment="1">
      <alignment horizontal="left" vertical="center" wrapText="1" shrinkToFit="1" readingOrder="1"/>
    </xf>
    <xf numFmtId="0" fontId="44" fillId="0" borderId="0" xfId="2" applyFont="1"/>
    <xf numFmtId="0" fontId="45" fillId="7" borderId="23" xfId="2" applyFont="1" applyFill="1" applyBorder="1" applyAlignment="1">
      <alignment vertical="center" wrapText="1"/>
    </xf>
    <xf numFmtId="0" fontId="45" fillId="0" borderId="23" xfId="2" applyFont="1" applyBorder="1" applyAlignment="1">
      <alignment vertical="center" wrapText="1"/>
    </xf>
    <xf numFmtId="0" fontId="45" fillId="0" borderId="0" xfId="2" applyFont="1" applyAlignment="1">
      <alignment vertical="center" wrapText="1"/>
    </xf>
    <xf numFmtId="49" fontId="43" fillId="0" borderId="23" xfId="2" applyNumberFormat="1" applyFont="1" applyBorder="1" applyAlignment="1">
      <alignment horizontal="left" vertical="center" wrapText="1" shrinkToFit="1" readingOrder="1"/>
    </xf>
    <xf numFmtId="49" fontId="46" fillId="0" borderId="23" xfId="2" applyNumberFormat="1" applyFont="1" applyBorder="1" applyAlignment="1">
      <alignment horizontal="left" vertical="center" readingOrder="1"/>
    </xf>
    <xf numFmtId="4" fontId="40" fillId="0" borderId="23" xfId="2" applyNumberFormat="1" applyFont="1" applyBorder="1" applyAlignment="1">
      <alignment horizontal="right" vertical="center" readingOrder="1"/>
    </xf>
    <xf numFmtId="4" fontId="38" fillId="0" borderId="0" xfId="2" applyNumberFormat="1"/>
    <xf numFmtId="0" fontId="0" fillId="0" borderId="0" xfId="0"/>
    <xf numFmtId="0" fontId="27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2" fillId="4" borderId="6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left" vertical="center"/>
    </xf>
    <xf numFmtId="0" fontId="22" fillId="4" borderId="7" xfId="0" applyFont="1" applyFill="1" applyBorder="1" applyAlignment="1">
      <alignment horizontal="center" vertical="center"/>
    </xf>
    <xf numFmtId="0" fontId="22" fillId="4" borderId="7" xfId="0" applyFont="1" applyFill="1" applyBorder="1" applyAlignment="1">
      <alignment horizontal="right" vertical="center"/>
    </xf>
    <xf numFmtId="0" fontId="22" fillId="4" borderId="8" xfId="0" applyFont="1" applyFill="1" applyBorder="1" applyAlignment="1">
      <alignment horizontal="left" vertical="center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ill="1" applyBorder="1" applyAlignment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7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14" fontId="2" fillId="2" borderId="0" xfId="0" applyNumberFormat="1" applyFont="1" applyFill="1" applyAlignment="1" applyProtection="1">
      <alignment horizontal="left" vertical="center"/>
      <protection locked="0"/>
    </xf>
  </cellXfs>
  <cellStyles count="3">
    <cellStyle name="Hypertextový odkaz" xfId="1" builtinId="8"/>
    <cellStyle name="Normální" xfId="0" builtinId="0" customBuiltin="1"/>
    <cellStyle name="Normální 2" xfId="2" xr:uid="{28D3DE1E-1ABE-4480-8E0E-D47507757587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99"/>
  <sheetViews>
    <sheetView showGridLines="0" tabSelected="1" topLeftCell="A5" workbookViewId="0">
      <selection activeCell="AN9" sqref="AN9"/>
    </sheetView>
  </sheetViews>
  <sheetFormatPr defaultRowHeight="10"/>
  <cols>
    <col min="1" max="1" width="8.33203125" customWidth="1"/>
    <col min="2" max="2" width="1.6640625" customWidth="1"/>
    <col min="3" max="3" width="4.109375" customWidth="1"/>
    <col min="4" max="33" width="2.6640625" customWidth="1"/>
    <col min="34" max="34" width="3.33203125" customWidth="1"/>
    <col min="35" max="35" width="31.6640625" customWidth="1"/>
    <col min="36" max="37" width="2.44140625" customWidth="1"/>
    <col min="38" max="38" width="8.33203125" customWidth="1"/>
    <col min="39" max="39" width="3.33203125" customWidth="1"/>
    <col min="40" max="40" width="13.33203125" customWidth="1"/>
    <col min="41" max="41" width="7.44140625" customWidth="1"/>
    <col min="42" max="42" width="4.109375" customWidth="1"/>
    <col min="43" max="43" width="15.6640625" hidden="1" customWidth="1"/>
    <col min="44" max="44" width="13.6640625" customWidth="1"/>
    <col min="45" max="47" width="25.7773437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09375" hidden="1" customWidth="1"/>
    <col min="54" max="54" width="25" hidden="1" customWidth="1"/>
    <col min="55" max="55" width="21.6640625" hidden="1" customWidth="1"/>
    <col min="56" max="56" width="19.109375" hidden="1" customWidth="1"/>
    <col min="57" max="57" width="66.44140625" customWidth="1"/>
    <col min="71" max="91" width="9.332031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ht="37" customHeight="1">
      <c r="AR2" s="210"/>
      <c r="AS2" s="210"/>
      <c r="AT2" s="210"/>
      <c r="AU2" s="210"/>
      <c r="AV2" s="210"/>
      <c r="AW2" s="210"/>
      <c r="AX2" s="210"/>
      <c r="AY2" s="210"/>
      <c r="AZ2" s="210"/>
      <c r="BA2" s="210"/>
      <c r="BB2" s="210"/>
      <c r="BC2" s="210"/>
      <c r="BD2" s="210"/>
      <c r="BE2" s="210"/>
      <c r="BS2" s="16" t="s">
        <v>6</v>
      </c>
      <c r="BT2" s="16" t="s">
        <v>7</v>
      </c>
    </row>
    <row r="3" spans="1:74" ht="7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ht="25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pans="1:74" ht="12" customHeight="1">
      <c r="B5" s="19"/>
      <c r="D5" s="23" t="s">
        <v>13</v>
      </c>
      <c r="K5" s="240" t="s">
        <v>14</v>
      </c>
      <c r="L5" s="210"/>
      <c r="M5" s="210"/>
      <c r="N5" s="210"/>
      <c r="O5" s="210"/>
      <c r="P5" s="210"/>
      <c r="Q5" s="210"/>
      <c r="R5" s="210"/>
      <c r="S5" s="210"/>
      <c r="T5" s="210"/>
      <c r="U5" s="210"/>
      <c r="V5" s="210"/>
      <c r="W5" s="210"/>
      <c r="X5" s="210"/>
      <c r="Y5" s="210"/>
      <c r="Z5" s="210"/>
      <c r="AA5" s="210"/>
      <c r="AB5" s="210"/>
      <c r="AC5" s="210"/>
      <c r="AD5" s="210"/>
      <c r="AE5" s="210"/>
      <c r="AF5" s="210"/>
      <c r="AG5" s="210"/>
      <c r="AH5" s="210"/>
      <c r="AI5" s="210"/>
      <c r="AJ5" s="210"/>
      <c r="AK5" s="210"/>
      <c r="AL5" s="210"/>
      <c r="AM5" s="210"/>
      <c r="AN5" s="210"/>
      <c r="AO5" s="210"/>
      <c r="AR5" s="19"/>
      <c r="BE5" s="237" t="s">
        <v>15</v>
      </c>
      <c r="BS5" s="16" t="s">
        <v>6</v>
      </c>
    </row>
    <row r="6" spans="1:74" ht="37" customHeight="1">
      <c r="B6" s="19"/>
      <c r="D6" s="25" t="s">
        <v>16</v>
      </c>
      <c r="K6" s="241" t="s">
        <v>17</v>
      </c>
      <c r="L6" s="210"/>
      <c r="M6" s="210"/>
      <c r="N6" s="210"/>
      <c r="O6" s="210"/>
      <c r="P6" s="210"/>
      <c r="Q6" s="210"/>
      <c r="R6" s="210"/>
      <c r="S6" s="210"/>
      <c r="T6" s="210"/>
      <c r="U6" s="210"/>
      <c r="V6" s="210"/>
      <c r="W6" s="210"/>
      <c r="X6" s="210"/>
      <c r="Y6" s="210"/>
      <c r="Z6" s="210"/>
      <c r="AA6" s="210"/>
      <c r="AB6" s="210"/>
      <c r="AC6" s="210"/>
      <c r="AD6" s="210"/>
      <c r="AE6" s="210"/>
      <c r="AF6" s="210"/>
      <c r="AG6" s="210"/>
      <c r="AH6" s="210"/>
      <c r="AI6" s="210"/>
      <c r="AJ6" s="210"/>
      <c r="AK6" s="210"/>
      <c r="AL6" s="210"/>
      <c r="AM6" s="210"/>
      <c r="AN6" s="210"/>
      <c r="AO6" s="210"/>
      <c r="AR6" s="19"/>
      <c r="BE6" s="238"/>
      <c r="BS6" s="16" t="s">
        <v>6</v>
      </c>
    </row>
    <row r="7" spans="1:74" ht="12" customHeight="1">
      <c r="B7" s="19"/>
      <c r="D7" s="26" t="s">
        <v>18</v>
      </c>
      <c r="K7" s="24" t="s">
        <v>1</v>
      </c>
      <c r="AK7" s="26" t="s">
        <v>19</v>
      </c>
      <c r="AN7" s="24" t="s">
        <v>1</v>
      </c>
      <c r="AR7" s="19"/>
      <c r="BE7" s="238"/>
      <c r="BS7" s="16" t="s">
        <v>6</v>
      </c>
    </row>
    <row r="8" spans="1:74" ht="12" customHeight="1">
      <c r="B8" s="19"/>
      <c r="D8" s="26" t="s">
        <v>20</v>
      </c>
      <c r="K8" s="24" t="s">
        <v>21</v>
      </c>
      <c r="AK8" s="26" t="s">
        <v>22</v>
      </c>
      <c r="AN8" s="252">
        <v>46155</v>
      </c>
      <c r="AR8" s="19"/>
      <c r="BE8" s="238"/>
      <c r="BS8" s="16" t="s">
        <v>6</v>
      </c>
    </row>
    <row r="9" spans="1:74" ht="14.4" customHeight="1">
      <c r="B9" s="19"/>
      <c r="AR9" s="19"/>
      <c r="BE9" s="238"/>
      <c r="BS9" s="16" t="s">
        <v>6</v>
      </c>
    </row>
    <row r="10" spans="1:74" ht="12" customHeight="1">
      <c r="B10" s="19"/>
      <c r="D10" s="26" t="s">
        <v>23</v>
      </c>
      <c r="AK10" s="26" t="s">
        <v>24</v>
      </c>
      <c r="AN10" s="24" t="s">
        <v>1</v>
      </c>
      <c r="AR10" s="19"/>
      <c r="BE10" s="238"/>
      <c r="BS10" s="16" t="s">
        <v>6</v>
      </c>
    </row>
    <row r="11" spans="1:74" ht="18.5" customHeight="1">
      <c r="B11" s="19"/>
      <c r="E11" s="24" t="s">
        <v>25</v>
      </c>
      <c r="AK11" s="26" t="s">
        <v>26</v>
      </c>
      <c r="AN11" s="24" t="s">
        <v>1</v>
      </c>
      <c r="AR11" s="19"/>
      <c r="BE11" s="238"/>
      <c r="BS11" s="16" t="s">
        <v>6</v>
      </c>
    </row>
    <row r="12" spans="1:74" ht="7" customHeight="1">
      <c r="B12" s="19"/>
      <c r="AR12" s="19"/>
      <c r="BE12" s="238"/>
      <c r="BS12" s="16" t="s">
        <v>6</v>
      </c>
    </row>
    <row r="13" spans="1:74" ht="12" customHeight="1">
      <c r="B13" s="19"/>
      <c r="D13" s="26" t="s">
        <v>27</v>
      </c>
      <c r="AK13" s="26" t="s">
        <v>24</v>
      </c>
      <c r="AN13" s="28" t="s">
        <v>28</v>
      </c>
      <c r="AR13" s="19"/>
      <c r="BE13" s="238"/>
      <c r="BS13" s="16" t="s">
        <v>6</v>
      </c>
    </row>
    <row r="14" spans="1:74" ht="12.5">
      <c r="B14" s="19"/>
      <c r="E14" s="242" t="s">
        <v>28</v>
      </c>
      <c r="F14" s="243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6" t="s">
        <v>26</v>
      </c>
      <c r="AN14" s="28" t="s">
        <v>28</v>
      </c>
      <c r="AR14" s="19"/>
      <c r="BE14" s="238"/>
      <c r="BS14" s="16" t="s">
        <v>6</v>
      </c>
    </row>
    <row r="15" spans="1:74" ht="7" customHeight="1">
      <c r="B15" s="19"/>
      <c r="AR15" s="19"/>
      <c r="BE15" s="238"/>
      <c r="BS15" s="16" t="s">
        <v>4</v>
      </c>
    </row>
    <row r="16" spans="1:74" ht="12" customHeight="1">
      <c r="B16" s="19"/>
      <c r="D16" s="26" t="s">
        <v>29</v>
      </c>
      <c r="AK16" s="26" t="s">
        <v>24</v>
      </c>
      <c r="AN16" s="24" t="s">
        <v>1</v>
      </c>
      <c r="AR16" s="19"/>
      <c r="BE16" s="238"/>
      <c r="BS16" s="16" t="s">
        <v>4</v>
      </c>
    </row>
    <row r="17" spans="2:71" ht="18.5" customHeight="1">
      <c r="B17" s="19"/>
      <c r="E17" s="24" t="s">
        <v>30</v>
      </c>
      <c r="AK17" s="26" t="s">
        <v>26</v>
      </c>
      <c r="AN17" s="24" t="s">
        <v>1</v>
      </c>
      <c r="AR17" s="19"/>
      <c r="BE17" s="238"/>
      <c r="BS17" s="16" t="s">
        <v>31</v>
      </c>
    </row>
    <row r="18" spans="2:71" ht="7" customHeight="1">
      <c r="B18" s="19"/>
      <c r="AR18" s="19"/>
      <c r="BE18" s="238"/>
      <c r="BS18" s="16" t="s">
        <v>6</v>
      </c>
    </row>
    <row r="19" spans="2:71" ht="12" customHeight="1">
      <c r="B19" s="19"/>
      <c r="D19" s="26" t="s">
        <v>32</v>
      </c>
      <c r="AK19" s="26" t="s">
        <v>24</v>
      </c>
      <c r="AN19" s="24" t="s">
        <v>1</v>
      </c>
      <c r="AR19" s="19"/>
      <c r="BE19" s="238"/>
      <c r="BS19" s="16" t="s">
        <v>6</v>
      </c>
    </row>
    <row r="20" spans="2:71" ht="18.5" customHeight="1">
      <c r="B20" s="19"/>
      <c r="E20" s="24" t="s">
        <v>33</v>
      </c>
      <c r="AK20" s="26" t="s">
        <v>26</v>
      </c>
      <c r="AN20" s="24" t="s">
        <v>1</v>
      </c>
      <c r="AR20" s="19"/>
      <c r="BE20" s="238"/>
      <c r="BS20" s="16" t="s">
        <v>31</v>
      </c>
    </row>
    <row r="21" spans="2:71" ht="7" customHeight="1">
      <c r="B21" s="19"/>
      <c r="AR21" s="19"/>
      <c r="BE21" s="238"/>
    </row>
    <row r="22" spans="2:71" ht="12" customHeight="1">
      <c r="B22" s="19"/>
      <c r="D22" s="26" t="s">
        <v>34</v>
      </c>
      <c r="AR22" s="19"/>
      <c r="BE22" s="238"/>
    </row>
    <row r="23" spans="2:71" ht="16.5" customHeight="1">
      <c r="B23" s="19"/>
      <c r="E23" s="244" t="s">
        <v>1</v>
      </c>
      <c r="F23" s="244"/>
      <c r="G23" s="244"/>
      <c r="H23" s="244"/>
      <c r="I23" s="244"/>
      <c r="J23" s="244"/>
      <c r="K23" s="244"/>
      <c r="L23" s="244"/>
      <c r="M23" s="244"/>
      <c r="N23" s="244"/>
      <c r="O23" s="244"/>
      <c r="P23" s="244"/>
      <c r="Q23" s="244"/>
      <c r="R23" s="244"/>
      <c r="S23" s="244"/>
      <c r="T23" s="244"/>
      <c r="U23" s="244"/>
      <c r="V23" s="244"/>
      <c r="W23" s="244"/>
      <c r="X23" s="244"/>
      <c r="Y23" s="244"/>
      <c r="Z23" s="244"/>
      <c r="AA23" s="244"/>
      <c r="AB23" s="244"/>
      <c r="AC23" s="244"/>
      <c r="AD23" s="244"/>
      <c r="AE23" s="244"/>
      <c r="AF23" s="244"/>
      <c r="AG23" s="244"/>
      <c r="AH23" s="244"/>
      <c r="AI23" s="244"/>
      <c r="AJ23" s="244"/>
      <c r="AK23" s="244"/>
      <c r="AL23" s="244"/>
      <c r="AM23" s="244"/>
      <c r="AN23" s="244"/>
      <c r="AR23" s="19"/>
      <c r="BE23" s="238"/>
    </row>
    <row r="24" spans="2:71" ht="7" customHeight="1">
      <c r="B24" s="19"/>
      <c r="AR24" s="19"/>
      <c r="BE24" s="238"/>
    </row>
    <row r="25" spans="2:71" ht="7" customHeight="1">
      <c r="B25" s="19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R25" s="19"/>
      <c r="BE25" s="238"/>
    </row>
    <row r="26" spans="2:71" s="1" customFormat="1" ht="25.9" customHeight="1">
      <c r="B26" s="31"/>
      <c r="D26" s="32" t="s">
        <v>35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45">
        <f>ROUND(AG94,2)</f>
        <v>0</v>
      </c>
      <c r="AL26" s="246"/>
      <c r="AM26" s="246"/>
      <c r="AN26" s="246"/>
      <c r="AO26" s="246"/>
      <c r="AR26" s="31"/>
      <c r="BE26" s="238"/>
    </row>
    <row r="27" spans="2:71" s="1" customFormat="1" ht="7" customHeight="1">
      <c r="B27" s="31"/>
      <c r="AR27" s="31"/>
      <c r="BE27" s="238"/>
    </row>
    <row r="28" spans="2:71" s="1" customFormat="1" ht="12.5">
      <c r="B28" s="31"/>
      <c r="L28" s="247" t="s">
        <v>36</v>
      </c>
      <c r="M28" s="247"/>
      <c r="N28" s="247"/>
      <c r="O28" s="247"/>
      <c r="P28" s="247"/>
      <c r="W28" s="247" t="s">
        <v>37</v>
      </c>
      <c r="X28" s="247"/>
      <c r="Y28" s="247"/>
      <c r="Z28" s="247"/>
      <c r="AA28" s="247"/>
      <c r="AB28" s="247"/>
      <c r="AC28" s="247"/>
      <c r="AD28" s="247"/>
      <c r="AE28" s="247"/>
      <c r="AK28" s="247" t="s">
        <v>38</v>
      </c>
      <c r="AL28" s="247"/>
      <c r="AM28" s="247"/>
      <c r="AN28" s="247"/>
      <c r="AO28" s="247"/>
      <c r="AR28" s="31"/>
      <c r="BE28" s="238"/>
    </row>
    <row r="29" spans="2:71" s="2" customFormat="1" ht="14.4" customHeight="1">
      <c r="B29" s="35"/>
      <c r="D29" s="26" t="s">
        <v>39</v>
      </c>
      <c r="F29" s="26" t="s">
        <v>40</v>
      </c>
      <c r="L29" s="232">
        <v>0.21</v>
      </c>
      <c r="M29" s="231"/>
      <c r="N29" s="231"/>
      <c r="O29" s="231"/>
      <c r="P29" s="231"/>
      <c r="W29" s="230">
        <f>ROUND(AZ94, 2)</f>
        <v>0</v>
      </c>
      <c r="X29" s="231"/>
      <c r="Y29" s="231"/>
      <c r="Z29" s="231"/>
      <c r="AA29" s="231"/>
      <c r="AB29" s="231"/>
      <c r="AC29" s="231"/>
      <c r="AD29" s="231"/>
      <c r="AE29" s="231"/>
      <c r="AK29" s="230">
        <f>ROUND(AV94, 2)</f>
        <v>0</v>
      </c>
      <c r="AL29" s="231"/>
      <c r="AM29" s="231"/>
      <c r="AN29" s="231"/>
      <c r="AO29" s="231"/>
      <c r="AR29" s="35"/>
      <c r="BE29" s="239"/>
    </row>
    <row r="30" spans="2:71" s="2" customFormat="1" ht="14.4" customHeight="1">
      <c r="B30" s="35"/>
      <c r="F30" s="26" t="s">
        <v>41</v>
      </c>
      <c r="L30" s="232">
        <v>0.15</v>
      </c>
      <c r="M30" s="231"/>
      <c r="N30" s="231"/>
      <c r="O30" s="231"/>
      <c r="P30" s="231"/>
      <c r="W30" s="230">
        <f>ROUND(BA94, 2)</f>
        <v>0</v>
      </c>
      <c r="X30" s="231"/>
      <c r="Y30" s="231"/>
      <c r="Z30" s="231"/>
      <c r="AA30" s="231"/>
      <c r="AB30" s="231"/>
      <c r="AC30" s="231"/>
      <c r="AD30" s="231"/>
      <c r="AE30" s="231"/>
      <c r="AK30" s="230">
        <f>ROUND(AW94, 2)</f>
        <v>0</v>
      </c>
      <c r="AL30" s="231"/>
      <c r="AM30" s="231"/>
      <c r="AN30" s="231"/>
      <c r="AO30" s="231"/>
      <c r="AR30" s="35"/>
      <c r="BE30" s="239"/>
    </row>
    <row r="31" spans="2:71" s="2" customFormat="1" ht="14.4" hidden="1" customHeight="1">
      <c r="B31" s="35"/>
      <c r="F31" s="26" t="s">
        <v>42</v>
      </c>
      <c r="L31" s="232">
        <v>0.21</v>
      </c>
      <c r="M31" s="231"/>
      <c r="N31" s="231"/>
      <c r="O31" s="231"/>
      <c r="P31" s="231"/>
      <c r="W31" s="230">
        <f>ROUND(BB94, 2)</f>
        <v>0</v>
      </c>
      <c r="X31" s="231"/>
      <c r="Y31" s="231"/>
      <c r="Z31" s="231"/>
      <c r="AA31" s="231"/>
      <c r="AB31" s="231"/>
      <c r="AC31" s="231"/>
      <c r="AD31" s="231"/>
      <c r="AE31" s="231"/>
      <c r="AK31" s="230">
        <v>0</v>
      </c>
      <c r="AL31" s="231"/>
      <c r="AM31" s="231"/>
      <c r="AN31" s="231"/>
      <c r="AO31" s="231"/>
      <c r="AR31" s="35"/>
      <c r="BE31" s="239"/>
    </row>
    <row r="32" spans="2:71" s="2" customFormat="1" ht="14.4" hidden="1" customHeight="1">
      <c r="B32" s="35"/>
      <c r="F32" s="26" t="s">
        <v>43</v>
      </c>
      <c r="L32" s="232">
        <v>0.15</v>
      </c>
      <c r="M32" s="231"/>
      <c r="N32" s="231"/>
      <c r="O32" s="231"/>
      <c r="P32" s="231"/>
      <c r="W32" s="230">
        <f>ROUND(BC94, 2)</f>
        <v>0</v>
      </c>
      <c r="X32" s="231"/>
      <c r="Y32" s="231"/>
      <c r="Z32" s="231"/>
      <c r="AA32" s="231"/>
      <c r="AB32" s="231"/>
      <c r="AC32" s="231"/>
      <c r="AD32" s="231"/>
      <c r="AE32" s="231"/>
      <c r="AK32" s="230">
        <v>0</v>
      </c>
      <c r="AL32" s="231"/>
      <c r="AM32" s="231"/>
      <c r="AN32" s="231"/>
      <c r="AO32" s="231"/>
      <c r="AR32" s="35"/>
      <c r="BE32" s="239"/>
    </row>
    <row r="33" spans="2:57" s="2" customFormat="1" ht="14.4" hidden="1" customHeight="1">
      <c r="B33" s="35"/>
      <c r="F33" s="26" t="s">
        <v>44</v>
      </c>
      <c r="L33" s="232">
        <v>0</v>
      </c>
      <c r="M33" s="231"/>
      <c r="N33" s="231"/>
      <c r="O33" s="231"/>
      <c r="P33" s="231"/>
      <c r="W33" s="230">
        <f>ROUND(BD94, 2)</f>
        <v>0</v>
      </c>
      <c r="X33" s="231"/>
      <c r="Y33" s="231"/>
      <c r="Z33" s="231"/>
      <c r="AA33" s="231"/>
      <c r="AB33" s="231"/>
      <c r="AC33" s="231"/>
      <c r="AD33" s="231"/>
      <c r="AE33" s="231"/>
      <c r="AK33" s="230">
        <v>0</v>
      </c>
      <c r="AL33" s="231"/>
      <c r="AM33" s="231"/>
      <c r="AN33" s="231"/>
      <c r="AO33" s="231"/>
      <c r="AR33" s="35"/>
      <c r="BE33" s="239"/>
    </row>
    <row r="34" spans="2:57" s="1" customFormat="1" ht="7" customHeight="1">
      <c r="B34" s="31"/>
      <c r="AR34" s="31"/>
      <c r="BE34" s="238"/>
    </row>
    <row r="35" spans="2:57" s="1" customFormat="1" ht="25.9" customHeight="1">
      <c r="B35" s="31"/>
      <c r="C35" s="36"/>
      <c r="D35" s="37" t="s">
        <v>45</v>
      </c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9" t="s">
        <v>46</v>
      </c>
      <c r="U35" s="38"/>
      <c r="V35" s="38"/>
      <c r="W35" s="38"/>
      <c r="X35" s="233" t="s">
        <v>47</v>
      </c>
      <c r="Y35" s="234"/>
      <c r="Z35" s="234"/>
      <c r="AA35" s="234"/>
      <c r="AB35" s="234"/>
      <c r="AC35" s="38"/>
      <c r="AD35" s="38"/>
      <c r="AE35" s="38"/>
      <c r="AF35" s="38"/>
      <c r="AG35" s="38"/>
      <c r="AH35" s="38"/>
      <c r="AI35" s="38"/>
      <c r="AJ35" s="38"/>
      <c r="AK35" s="235">
        <f>SUM(AK26:AK33)</f>
        <v>0</v>
      </c>
      <c r="AL35" s="234"/>
      <c r="AM35" s="234"/>
      <c r="AN35" s="234"/>
      <c r="AO35" s="236"/>
      <c r="AP35" s="36"/>
      <c r="AQ35" s="36"/>
      <c r="AR35" s="31"/>
    </row>
    <row r="36" spans="2:57" s="1" customFormat="1" ht="7" customHeight="1">
      <c r="B36" s="31"/>
      <c r="AR36" s="31"/>
    </row>
    <row r="37" spans="2:57" s="1" customFormat="1" ht="14.4" customHeight="1">
      <c r="B37" s="31"/>
      <c r="AR37" s="31"/>
    </row>
    <row r="38" spans="2:57" ht="14.4" customHeight="1">
      <c r="B38" s="19"/>
      <c r="AR38" s="19"/>
    </row>
    <row r="39" spans="2:57" ht="14.4" customHeight="1">
      <c r="B39" s="19"/>
      <c r="AR39" s="19"/>
    </row>
    <row r="40" spans="2:57" ht="14.4" customHeight="1">
      <c r="B40" s="19"/>
      <c r="AR40" s="19"/>
    </row>
    <row r="41" spans="2:57" ht="14.4" customHeight="1">
      <c r="B41" s="19"/>
      <c r="AR41" s="19"/>
    </row>
    <row r="42" spans="2:57" ht="14.4" customHeight="1">
      <c r="B42" s="19"/>
      <c r="AR42" s="19"/>
    </row>
    <row r="43" spans="2:57" ht="14.4" customHeight="1">
      <c r="B43" s="19"/>
      <c r="AR43" s="19"/>
    </row>
    <row r="44" spans="2:57" ht="14.4" customHeight="1">
      <c r="B44" s="19"/>
      <c r="AR44" s="19"/>
    </row>
    <row r="45" spans="2:57" ht="14.4" customHeight="1">
      <c r="B45" s="19"/>
      <c r="AR45" s="19"/>
    </row>
    <row r="46" spans="2:57" ht="14.4" customHeight="1">
      <c r="B46" s="19"/>
      <c r="AR46" s="19"/>
    </row>
    <row r="47" spans="2:57" ht="14.4" customHeight="1">
      <c r="B47" s="19"/>
      <c r="AR47" s="19"/>
    </row>
    <row r="48" spans="2:57" ht="14.4" customHeight="1">
      <c r="B48" s="19"/>
      <c r="AR48" s="19"/>
    </row>
    <row r="49" spans="2:44" s="1" customFormat="1" ht="14.4" customHeight="1">
      <c r="B49" s="31"/>
      <c r="D49" s="40" t="s">
        <v>48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49</v>
      </c>
      <c r="AI49" s="41"/>
      <c r="AJ49" s="41"/>
      <c r="AK49" s="41"/>
      <c r="AL49" s="41"/>
      <c r="AM49" s="41"/>
      <c r="AN49" s="41"/>
      <c r="AO49" s="41"/>
      <c r="AR49" s="31"/>
    </row>
    <row r="50" spans="2:44">
      <c r="B50" s="19"/>
      <c r="AR50" s="19"/>
    </row>
    <row r="51" spans="2:44">
      <c r="B51" s="19"/>
      <c r="AR51" s="19"/>
    </row>
    <row r="52" spans="2:44">
      <c r="B52" s="19"/>
      <c r="AR52" s="19"/>
    </row>
    <row r="53" spans="2:44">
      <c r="B53" s="19"/>
      <c r="AR53" s="19"/>
    </row>
    <row r="54" spans="2:44">
      <c r="B54" s="19"/>
      <c r="AR54" s="19"/>
    </row>
    <row r="55" spans="2:44">
      <c r="B55" s="19"/>
      <c r="AR55" s="19"/>
    </row>
    <row r="56" spans="2:44">
      <c r="B56" s="19"/>
      <c r="AR56" s="19"/>
    </row>
    <row r="57" spans="2:44">
      <c r="B57" s="19"/>
      <c r="AR57" s="19"/>
    </row>
    <row r="58" spans="2:44">
      <c r="B58" s="19"/>
      <c r="AR58" s="19"/>
    </row>
    <row r="59" spans="2:44">
      <c r="B59" s="19"/>
      <c r="AR59" s="19"/>
    </row>
    <row r="60" spans="2:44" s="1" customFormat="1" ht="12.5">
      <c r="B60" s="31"/>
      <c r="D60" s="42" t="s">
        <v>50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2" t="s">
        <v>51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2" t="s">
        <v>50</v>
      </c>
      <c r="AI60" s="33"/>
      <c r="AJ60" s="33"/>
      <c r="AK60" s="33"/>
      <c r="AL60" s="33"/>
      <c r="AM60" s="42" t="s">
        <v>51</v>
      </c>
      <c r="AN60" s="33"/>
      <c r="AO60" s="33"/>
      <c r="AR60" s="31"/>
    </row>
    <row r="61" spans="2:44">
      <c r="B61" s="19"/>
      <c r="AR61" s="19"/>
    </row>
    <row r="62" spans="2:44">
      <c r="B62" s="19"/>
      <c r="AR62" s="19"/>
    </row>
    <row r="63" spans="2:44">
      <c r="B63" s="19"/>
      <c r="AR63" s="19"/>
    </row>
    <row r="64" spans="2:44" s="1" customFormat="1" ht="13">
      <c r="B64" s="31"/>
      <c r="D64" s="40" t="s">
        <v>52</v>
      </c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0" t="s">
        <v>53</v>
      </c>
      <c r="AI64" s="41"/>
      <c r="AJ64" s="41"/>
      <c r="AK64" s="41"/>
      <c r="AL64" s="41"/>
      <c r="AM64" s="41"/>
      <c r="AN64" s="41"/>
      <c r="AO64" s="41"/>
      <c r="AR64" s="31"/>
    </row>
    <row r="65" spans="2:44">
      <c r="B65" s="19"/>
      <c r="AR65" s="19"/>
    </row>
    <row r="66" spans="2:44">
      <c r="B66" s="19"/>
      <c r="AR66" s="19"/>
    </row>
    <row r="67" spans="2:44">
      <c r="B67" s="19"/>
      <c r="AR67" s="19"/>
    </row>
    <row r="68" spans="2:44">
      <c r="B68" s="19"/>
      <c r="AR68" s="19"/>
    </row>
    <row r="69" spans="2:44">
      <c r="B69" s="19"/>
      <c r="AR69" s="19"/>
    </row>
    <row r="70" spans="2:44">
      <c r="B70" s="19"/>
      <c r="AR70" s="19"/>
    </row>
    <row r="71" spans="2:44">
      <c r="B71" s="19"/>
      <c r="AR71" s="19"/>
    </row>
    <row r="72" spans="2:44">
      <c r="B72" s="19"/>
      <c r="AR72" s="19"/>
    </row>
    <row r="73" spans="2:44">
      <c r="B73" s="19"/>
      <c r="AR73" s="19"/>
    </row>
    <row r="74" spans="2:44">
      <c r="B74" s="19"/>
      <c r="AR74" s="19"/>
    </row>
    <row r="75" spans="2:44" s="1" customFormat="1" ht="12.5">
      <c r="B75" s="31"/>
      <c r="D75" s="42" t="s">
        <v>50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2" t="s">
        <v>51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2" t="s">
        <v>50</v>
      </c>
      <c r="AI75" s="33"/>
      <c r="AJ75" s="33"/>
      <c r="AK75" s="33"/>
      <c r="AL75" s="33"/>
      <c r="AM75" s="42" t="s">
        <v>51</v>
      </c>
      <c r="AN75" s="33"/>
      <c r="AO75" s="33"/>
      <c r="AR75" s="31"/>
    </row>
    <row r="76" spans="2:44" s="1" customFormat="1">
      <c r="B76" s="31"/>
      <c r="AR76" s="31"/>
    </row>
    <row r="77" spans="2:44" s="1" customFormat="1" ht="7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31"/>
    </row>
    <row r="81" spans="1:91" s="1" customFormat="1" ht="7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6"/>
      <c r="AR81" s="31"/>
    </row>
    <row r="82" spans="1:91" s="1" customFormat="1" ht="25" customHeight="1">
      <c r="B82" s="31"/>
      <c r="C82" s="20" t="s">
        <v>54</v>
      </c>
      <c r="AR82" s="31"/>
    </row>
    <row r="83" spans="1:91" s="1" customFormat="1" ht="7" customHeight="1">
      <c r="B83" s="31"/>
      <c r="AR83" s="31"/>
    </row>
    <row r="84" spans="1:91" s="3" customFormat="1" ht="12" customHeight="1">
      <c r="B84" s="47"/>
      <c r="C84" s="26" t="s">
        <v>13</v>
      </c>
      <c r="L84" s="3" t="str">
        <f>K5</f>
        <v>2026_013</v>
      </c>
      <c r="AR84" s="47"/>
    </row>
    <row r="85" spans="1:91" s="4" customFormat="1" ht="37" customHeight="1">
      <c r="B85" s="48"/>
      <c r="C85" s="49" t="s">
        <v>16</v>
      </c>
      <c r="L85" s="221" t="str">
        <f>K6</f>
        <v>Kongresové centrum - Úprava šaten</v>
      </c>
      <c r="M85" s="222"/>
      <c r="N85" s="222"/>
      <c r="O85" s="222"/>
      <c r="P85" s="222"/>
      <c r="Q85" s="222"/>
      <c r="R85" s="222"/>
      <c r="S85" s="222"/>
      <c r="T85" s="222"/>
      <c r="U85" s="222"/>
      <c r="V85" s="222"/>
      <c r="W85" s="222"/>
      <c r="X85" s="222"/>
      <c r="Y85" s="222"/>
      <c r="Z85" s="222"/>
      <c r="AA85" s="222"/>
      <c r="AB85" s="222"/>
      <c r="AC85" s="222"/>
      <c r="AD85" s="222"/>
      <c r="AE85" s="222"/>
      <c r="AF85" s="222"/>
      <c r="AG85" s="222"/>
      <c r="AH85" s="222"/>
      <c r="AI85" s="222"/>
      <c r="AJ85" s="222"/>
      <c r="AK85" s="222"/>
      <c r="AL85" s="222"/>
      <c r="AM85" s="222"/>
      <c r="AN85" s="222"/>
      <c r="AO85" s="222"/>
      <c r="AR85" s="48"/>
    </row>
    <row r="86" spans="1:91" s="1" customFormat="1" ht="7" customHeight="1">
      <c r="B86" s="31"/>
      <c r="AR86" s="31"/>
    </row>
    <row r="87" spans="1:91" s="1" customFormat="1" ht="12" customHeight="1">
      <c r="B87" s="31"/>
      <c r="C87" s="26" t="s">
        <v>20</v>
      </c>
      <c r="L87" s="50" t="str">
        <f>IF(K8="","",K8)</f>
        <v>Praha 4</v>
      </c>
      <c r="AI87" s="26" t="s">
        <v>22</v>
      </c>
      <c r="AM87" s="223">
        <f>IF(AN8= "","",AN8)</f>
        <v>46155</v>
      </c>
      <c r="AN87" s="223"/>
      <c r="AR87" s="31"/>
    </row>
    <row r="88" spans="1:91" s="1" customFormat="1" ht="7" customHeight="1">
      <c r="B88" s="31"/>
      <c r="AR88" s="31"/>
    </row>
    <row r="89" spans="1:91" s="1" customFormat="1" ht="15.15" customHeight="1">
      <c r="B89" s="31"/>
      <c r="C89" s="26" t="s">
        <v>23</v>
      </c>
      <c r="L89" s="3" t="str">
        <f>IF(E11= "","",E11)</f>
        <v xml:space="preserve"> </v>
      </c>
      <c r="AI89" s="26" t="s">
        <v>29</v>
      </c>
      <c r="AM89" s="224" t="str">
        <f>IF(E17="","",E17)</f>
        <v>OMEGAproject, s.r.o.</v>
      </c>
      <c r="AN89" s="225"/>
      <c r="AO89" s="225"/>
      <c r="AP89" s="225"/>
      <c r="AR89" s="31"/>
      <c r="AS89" s="226" t="s">
        <v>55</v>
      </c>
      <c r="AT89" s="227"/>
      <c r="AU89" s="52"/>
      <c r="AV89" s="52"/>
      <c r="AW89" s="52"/>
      <c r="AX89" s="52"/>
      <c r="AY89" s="52"/>
      <c r="AZ89" s="52"/>
      <c r="BA89" s="52"/>
      <c r="BB89" s="52"/>
      <c r="BC89" s="52"/>
      <c r="BD89" s="53"/>
    </row>
    <row r="90" spans="1:91" s="1" customFormat="1" ht="25.65" customHeight="1">
      <c r="B90" s="31"/>
      <c r="C90" s="26" t="s">
        <v>27</v>
      </c>
      <c r="L90" s="3" t="str">
        <f>IF(E14= "Vyplň údaj","",E14)</f>
        <v/>
      </c>
      <c r="AI90" s="26" t="s">
        <v>32</v>
      </c>
      <c r="AM90" s="224" t="str">
        <f>IF(E20="","",E20)</f>
        <v>Vít Včeliš, 724538658, vitvcelis@seznam.cz</v>
      </c>
      <c r="AN90" s="225"/>
      <c r="AO90" s="225"/>
      <c r="AP90" s="225"/>
      <c r="AR90" s="31"/>
      <c r="AS90" s="228"/>
      <c r="AT90" s="229"/>
      <c r="BD90" s="55"/>
    </row>
    <row r="91" spans="1:91" s="1" customFormat="1" ht="10.75" customHeight="1">
      <c r="B91" s="31"/>
      <c r="AR91" s="31"/>
      <c r="AS91" s="228"/>
      <c r="AT91" s="229"/>
      <c r="BD91" s="55"/>
    </row>
    <row r="92" spans="1:91" s="1" customFormat="1" ht="29.25" customHeight="1">
      <c r="B92" s="31"/>
      <c r="C92" s="214" t="s">
        <v>56</v>
      </c>
      <c r="D92" s="215"/>
      <c r="E92" s="215"/>
      <c r="F92" s="215"/>
      <c r="G92" s="215"/>
      <c r="H92" s="56"/>
      <c r="I92" s="216" t="s">
        <v>57</v>
      </c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7" t="s">
        <v>58</v>
      </c>
      <c r="AH92" s="215"/>
      <c r="AI92" s="215"/>
      <c r="AJ92" s="215"/>
      <c r="AK92" s="215"/>
      <c r="AL92" s="215"/>
      <c r="AM92" s="215"/>
      <c r="AN92" s="216" t="s">
        <v>59</v>
      </c>
      <c r="AO92" s="215"/>
      <c r="AP92" s="218"/>
      <c r="AQ92" s="57" t="s">
        <v>60</v>
      </c>
      <c r="AR92" s="31"/>
      <c r="AS92" s="58" t="s">
        <v>61</v>
      </c>
      <c r="AT92" s="59" t="s">
        <v>62</v>
      </c>
      <c r="AU92" s="59" t="s">
        <v>63</v>
      </c>
      <c r="AV92" s="59" t="s">
        <v>64</v>
      </c>
      <c r="AW92" s="59" t="s">
        <v>65</v>
      </c>
      <c r="AX92" s="59" t="s">
        <v>66</v>
      </c>
      <c r="AY92" s="59" t="s">
        <v>67</v>
      </c>
      <c r="AZ92" s="59" t="s">
        <v>68</v>
      </c>
      <c r="BA92" s="59" t="s">
        <v>69</v>
      </c>
      <c r="BB92" s="59" t="s">
        <v>70</v>
      </c>
      <c r="BC92" s="59" t="s">
        <v>71</v>
      </c>
      <c r="BD92" s="60" t="s">
        <v>72</v>
      </c>
    </row>
    <row r="93" spans="1:91" s="1" customFormat="1" ht="10.75" customHeight="1">
      <c r="B93" s="31"/>
      <c r="AR93" s="31"/>
      <c r="AS93" s="61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</row>
    <row r="94" spans="1:91" s="5" customFormat="1" ht="32.4" customHeight="1">
      <c r="B94" s="62"/>
      <c r="C94" s="63" t="s">
        <v>73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219">
        <f>ROUND(SUM(AG95:AG98),2)</f>
        <v>0</v>
      </c>
      <c r="AH94" s="219"/>
      <c r="AI94" s="219"/>
      <c r="AJ94" s="219"/>
      <c r="AK94" s="219"/>
      <c r="AL94" s="219"/>
      <c r="AM94" s="219"/>
      <c r="AN94" s="220">
        <f>SUM(AG94,AT94)</f>
        <v>0</v>
      </c>
      <c r="AO94" s="220"/>
      <c r="AP94" s="220"/>
      <c r="AQ94" s="66" t="s">
        <v>1</v>
      </c>
      <c r="AR94" s="62"/>
      <c r="AS94" s="67">
        <f>ROUND(SUM(AS95:AS97),2)</f>
        <v>0</v>
      </c>
      <c r="AT94" s="68">
        <f>ROUND(SUM(AV94:AW94),2)</f>
        <v>0</v>
      </c>
      <c r="AU94" s="69">
        <f>ROUND(SUM(AU95:AU97),5)</f>
        <v>0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ROUND(SUM(AZ95:AZ97),2)</f>
        <v>0</v>
      </c>
      <c r="BA94" s="68">
        <f>ROUND(SUM(BA95:BA97),2)</f>
        <v>0</v>
      </c>
      <c r="BB94" s="68">
        <f>ROUND(SUM(BB95:BB97),2)</f>
        <v>0</v>
      </c>
      <c r="BC94" s="68">
        <f>ROUND(SUM(BC95:BC97),2)</f>
        <v>0</v>
      </c>
      <c r="BD94" s="70">
        <f>ROUND(SUM(BD95:BD97),2)</f>
        <v>0</v>
      </c>
      <c r="BS94" s="71" t="s">
        <v>74</v>
      </c>
      <c r="BT94" s="71" t="s">
        <v>75</v>
      </c>
      <c r="BU94" s="72" t="s">
        <v>76</v>
      </c>
      <c r="BV94" s="71" t="s">
        <v>77</v>
      </c>
      <c r="BW94" s="71" t="s">
        <v>5</v>
      </c>
      <c r="BX94" s="71" t="s">
        <v>78</v>
      </c>
      <c r="CL94" s="71" t="s">
        <v>1</v>
      </c>
    </row>
    <row r="95" spans="1:91" s="6" customFormat="1" ht="24.75" customHeight="1">
      <c r="A95" s="73" t="s">
        <v>79</v>
      </c>
      <c r="B95" s="74"/>
      <c r="C95" s="75"/>
      <c r="D95" s="211" t="s">
        <v>80</v>
      </c>
      <c r="E95" s="211"/>
      <c r="F95" s="211"/>
      <c r="G95" s="211"/>
      <c r="H95" s="211"/>
      <c r="I95" s="76"/>
      <c r="J95" s="211" t="s">
        <v>81</v>
      </c>
      <c r="K95" s="211"/>
      <c r="L95" s="211"/>
      <c r="M95" s="211"/>
      <c r="N95" s="211"/>
      <c r="O95" s="211"/>
      <c r="P95" s="211"/>
      <c r="Q95" s="211"/>
      <c r="R95" s="211"/>
      <c r="S95" s="211"/>
      <c r="T95" s="211"/>
      <c r="U95" s="211"/>
      <c r="V95" s="211"/>
      <c r="W95" s="211"/>
      <c r="X95" s="211"/>
      <c r="Y95" s="211"/>
      <c r="Z95" s="211"/>
      <c r="AA95" s="211"/>
      <c r="AB95" s="211"/>
      <c r="AC95" s="211"/>
      <c r="AD95" s="211"/>
      <c r="AE95" s="211"/>
      <c r="AF95" s="211"/>
      <c r="AG95" s="212">
        <f>'SO-01.A - Architektonické...'!J30</f>
        <v>0</v>
      </c>
      <c r="AH95" s="213"/>
      <c r="AI95" s="213"/>
      <c r="AJ95" s="213"/>
      <c r="AK95" s="213"/>
      <c r="AL95" s="213"/>
      <c r="AM95" s="213"/>
      <c r="AN95" s="212">
        <f>SUM(AG95,AT95)</f>
        <v>0</v>
      </c>
      <c r="AO95" s="213"/>
      <c r="AP95" s="213"/>
      <c r="AQ95" s="77" t="s">
        <v>82</v>
      </c>
      <c r="AR95" s="74"/>
      <c r="AS95" s="78">
        <v>0</v>
      </c>
      <c r="AT95" s="79">
        <f>ROUND(SUM(AV95:AW95),2)</f>
        <v>0</v>
      </c>
      <c r="AU95" s="80">
        <f>'SO-01.A - Architektonické...'!P130</f>
        <v>0</v>
      </c>
      <c r="AV95" s="79">
        <f>'SO-01.A - Architektonické...'!J33</f>
        <v>0</v>
      </c>
      <c r="AW95" s="79">
        <f>'SO-01.A - Architektonické...'!J34</f>
        <v>0</v>
      </c>
      <c r="AX95" s="79">
        <f>'SO-01.A - Architektonické...'!J35</f>
        <v>0</v>
      </c>
      <c r="AY95" s="79">
        <f>'SO-01.A - Architektonické...'!J36</f>
        <v>0</v>
      </c>
      <c r="AZ95" s="79">
        <f>'SO-01.A - Architektonické...'!F33</f>
        <v>0</v>
      </c>
      <c r="BA95" s="79">
        <f>'SO-01.A - Architektonické...'!F34</f>
        <v>0</v>
      </c>
      <c r="BB95" s="79">
        <f>'SO-01.A - Architektonické...'!F35</f>
        <v>0</v>
      </c>
      <c r="BC95" s="79">
        <f>'SO-01.A - Architektonické...'!F36</f>
        <v>0</v>
      </c>
      <c r="BD95" s="81">
        <f>'SO-01.A - Architektonické...'!F37</f>
        <v>0</v>
      </c>
      <c r="BT95" s="82" t="s">
        <v>83</v>
      </c>
      <c r="BV95" s="82" t="s">
        <v>77</v>
      </c>
      <c r="BW95" s="82" t="s">
        <v>84</v>
      </c>
      <c r="BX95" s="82" t="s">
        <v>5</v>
      </c>
      <c r="CL95" s="82" t="s">
        <v>1</v>
      </c>
      <c r="CM95" s="82" t="s">
        <v>85</v>
      </c>
    </row>
    <row r="96" spans="1:91" s="6" customFormat="1" ht="24.75" customHeight="1">
      <c r="A96" s="73" t="s">
        <v>79</v>
      </c>
      <c r="B96" s="74"/>
      <c r="C96" s="75"/>
      <c r="D96" s="211" t="s">
        <v>86</v>
      </c>
      <c r="E96" s="211"/>
      <c r="F96" s="211"/>
      <c r="G96" s="211"/>
      <c r="H96" s="211"/>
      <c r="I96" s="76"/>
      <c r="J96" s="211" t="s">
        <v>87</v>
      </c>
      <c r="K96" s="211"/>
      <c r="L96" s="211"/>
      <c r="M96" s="211"/>
      <c r="N96" s="211"/>
      <c r="O96" s="211"/>
      <c r="P96" s="211"/>
      <c r="Q96" s="211"/>
      <c r="R96" s="211"/>
      <c r="S96" s="211"/>
      <c r="T96" s="211"/>
      <c r="U96" s="211"/>
      <c r="V96" s="211"/>
      <c r="W96" s="211"/>
      <c r="X96" s="211"/>
      <c r="Y96" s="211"/>
      <c r="Z96" s="211"/>
      <c r="AA96" s="211"/>
      <c r="AB96" s="211"/>
      <c r="AC96" s="211"/>
      <c r="AD96" s="211"/>
      <c r="AE96" s="211"/>
      <c r="AF96" s="211"/>
      <c r="AG96" s="212">
        <f>'SO-01.B - Architektonické...'!J30</f>
        <v>0</v>
      </c>
      <c r="AH96" s="213"/>
      <c r="AI96" s="213"/>
      <c r="AJ96" s="213"/>
      <c r="AK96" s="213"/>
      <c r="AL96" s="213"/>
      <c r="AM96" s="213"/>
      <c r="AN96" s="212">
        <f>SUM(AG96,AT96)</f>
        <v>0</v>
      </c>
      <c r="AO96" s="213"/>
      <c r="AP96" s="213"/>
      <c r="AQ96" s="77" t="s">
        <v>82</v>
      </c>
      <c r="AR96" s="74"/>
      <c r="AS96" s="78">
        <v>0</v>
      </c>
      <c r="AT96" s="79">
        <f>ROUND(SUM(AV96:AW96),2)</f>
        <v>0</v>
      </c>
      <c r="AU96" s="80">
        <f>'SO-01.B - Architektonické...'!P128</f>
        <v>0</v>
      </c>
      <c r="AV96" s="79">
        <f>'SO-01.B - Architektonické...'!J33</f>
        <v>0</v>
      </c>
      <c r="AW96" s="79">
        <f>'SO-01.B - Architektonické...'!J34</f>
        <v>0</v>
      </c>
      <c r="AX96" s="79">
        <f>'SO-01.B - Architektonické...'!J35</f>
        <v>0</v>
      </c>
      <c r="AY96" s="79">
        <f>'SO-01.B - Architektonické...'!J36</f>
        <v>0</v>
      </c>
      <c r="AZ96" s="79">
        <f>'SO-01.B - Architektonické...'!F33</f>
        <v>0</v>
      </c>
      <c r="BA96" s="79">
        <f>'SO-01.B - Architektonické...'!F34</f>
        <v>0</v>
      </c>
      <c r="BB96" s="79">
        <f>'SO-01.B - Architektonické...'!F35</f>
        <v>0</v>
      </c>
      <c r="BC96" s="79">
        <f>'SO-01.B - Architektonické...'!F36</f>
        <v>0</v>
      </c>
      <c r="BD96" s="81">
        <f>'SO-01.B - Architektonické...'!F37</f>
        <v>0</v>
      </c>
      <c r="BT96" s="82" t="s">
        <v>83</v>
      </c>
      <c r="BV96" s="82" t="s">
        <v>77</v>
      </c>
      <c r="BW96" s="82" t="s">
        <v>88</v>
      </c>
      <c r="BX96" s="82" t="s">
        <v>5</v>
      </c>
      <c r="CL96" s="82" t="s">
        <v>1</v>
      </c>
      <c r="CM96" s="82" t="s">
        <v>85</v>
      </c>
    </row>
    <row r="97" spans="1:91" s="6" customFormat="1" ht="24.75" customHeight="1">
      <c r="A97" s="73" t="s">
        <v>79</v>
      </c>
      <c r="B97" s="74"/>
      <c r="C97" s="75"/>
      <c r="D97" s="211" t="s">
        <v>89</v>
      </c>
      <c r="E97" s="211"/>
      <c r="F97" s="211"/>
      <c r="G97" s="211"/>
      <c r="H97" s="211"/>
      <c r="I97" s="76"/>
      <c r="J97" s="211" t="s">
        <v>90</v>
      </c>
      <c r="K97" s="211"/>
      <c r="L97" s="211"/>
      <c r="M97" s="211"/>
      <c r="N97" s="211"/>
      <c r="O97" s="211"/>
      <c r="P97" s="211"/>
      <c r="Q97" s="211"/>
      <c r="R97" s="211"/>
      <c r="S97" s="211"/>
      <c r="T97" s="211"/>
      <c r="U97" s="211"/>
      <c r="V97" s="211"/>
      <c r="W97" s="211"/>
      <c r="X97" s="211"/>
      <c r="Y97" s="211"/>
      <c r="Z97" s="211"/>
      <c r="AA97" s="211"/>
      <c r="AB97" s="211"/>
      <c r="AC97" s="211"/>
      <c r="AD97" s="211"/>
      <c r="AE97" s="211"/>
      <c r="AF97" s="211"/>
      <c r="AG97" s="212">
        <f>'SO-01.C - Architektonické...'!J30</f>
        <v>0</v>
      </c>
      <c r="AH97" s="213"/>
      <c r="AI97" s="213"/>
      <c r="AJ97" s="213"/>
      <c r="AK97" s="213"/>
      <c r="AL97" s="213"/>
      <c r="AM97" s="213"/>
      <c r="AN97" s="212">
        <f>SUM(AG97,AT97)</f>
        <v>0</v>
      </c>
      <c r="AO97" s="213"/>
      <c r="AP97" s="213"/>
      <c r="AQ97" s="77" t="s">
        <v>82</v>
      </c>
      <c r="AR97" s="74"/>
      <c r="AS97" s="83">
        <v>0</v>
      </c>
      <c r="AT97" s="84">
        <f>ROUND(SUM(AV97:AW97),2)</f>
        <v>0</v>
      </c>
      <c r="AU97" s="85">
        <f>'SO-01.C - Architektonické...'!P128</f>
        <v>0</v>
      </c>
      <c r="AV97" s="84">
        <f>'SO-01.C - Architektonické...'!J33</f>
        <v>0</v>
      </c>
      <c r="AW97" s="84">
        <f>'SO-01.C - Architektonické...'!J34</f>
        <v>0</v>
      </c>
      <c r="AX97" s="84">
        <f>'SO-01.C - Architektonické...'!J35</f>
        <v>0</v>
      </c>
      <c r="AY97" s="84">
        <f>'SO-01.C - Architektonické...'!J36</f>
        <v>0</v>
      </c>
      <c r="AZ97" s="84">
        <f>'SO-01.C - Architektonické...'!F33</f>
        <v>0</v>
      </c>
      <c r="BA97" s="84">
        <f>'SO-01.C - Architektonické...'!F34</f>
        <v>0</v>
      </c>
      <c r="BB97" s="84">
        <f>'SO-01.C - Architektonické...'!F35</f>
        <v>0</v>
      </c>
      <c r="BC97" s="84">
        <f>'SO-01.C - Architektonické...'!F36</f>
        <v>0</v>
      </c>
      <c r="BD97" s="86">
        <f>'SO-01.C - Architektonické...'!F37</f>
        <v>0</v>
      </c>
      <c r="BT97" s="82" t="s">
        <v>83</v>
      </c>
      <c r="BV97" s="82" t="s">
        <v>77</v>
      </c>
      <c r="BW97" s="82" t="s">
        <v>91</v>
      </c>
      <c r="BX97" s="82" t="s">
        <v>5</v>
      </c>
      <c r="CL97" s="82" t="s">
        <v>1</v>
      </c>
      <c r="CM97" s="82" t="s">
        <v>85</v>
      </c>
    </row>
    <row r="98" spans="1:91" s="1" customFormat="1" ht="30" customHeight="1">
      <c r="B98" s="31"/>
      <c r="J98" s="211" t="s">
        <v>536</v>
      </c>
      <c r="K98" s="211"/>
      <c r="L98" s="211"/>
      <c r="M98" s="211"/>
      <c r="N98" s="211"/>
      <c r="O98" s="211"/>
      <c r="P98" s="211"/>
      <c r="Q98" s="211"/>
      <c r="R98" s="211"/>
      <c r="S98" s="211"/>
      <c r="T98" s="211"/>
      <c r="U98" s="211"/>
      <c r="V98" s="211"/>
      <c r="W98" s="211"/>
      <c r="X98" s="211"/>
      <c r="Y98" s="211"/>
      <c r="Z98" s="211"/>
      <c r="AA98" s="211"/>
      <c r="AB98" s="211"/>
      <c r="AC98" s="211"/>
      <c r="AD98" s="211"/>
      <c r="AE98" s="211"/>
      <c r="AF98" s="211"/>
      <c r="AG98" s="212">
        <f>'Odstranění azbestu'!F47</f>
        <v>0</v>
      </c>
      <c r="AH98" s="213"/>
      <c r="AI98" s="213"/>
      <c r="AJ98" s="213"/>
      <c r="AK98" s="213"/>
      <c r="AL98" s="213"/>
      <c r="AM98" s="213"/>
      <c r="AN98" s="212">
        <f>AG98*1.21</f>
        <v>0</v>
      </c>
      <c r="AO98" s="213"/>
      <c r="AP98" s="213"/>
      <c r="AR98" s="31"/>
    </row>
    <row r="99" spans="1:91" s="1" customFormat="1" ht="7" customHeight="1">
      <c r="B99" s="43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31"/>
    </row>
  </sheetData>
  <sheetProtection formatColumns="0" formatRows="0"/>
  <mergeCells count="53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D96:H96"/>
    <mergeCell ref="J96:AF96"/>
    <mergeCell ref="AN97:AP97"/>
    <mergeCell ref="AG97:AM97"/>
    <mergeCell ref="D97:H97"/>
    <mergeCell ref="J97:AF97"/>
    <mergeCell ref="AR2:BE2"/>
    <mergeCell ref="J98:AF98"/>
    <mergeCell ref="AG98:AM98"/>
    <mergeCell ref="AN98:AP98"/>
    <mergeCell ref="AN96:AP96"/>
    <mergeCell ref="AG96:AM96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</mergeCells>
  <hyperlinks>
    <hyperlink ref="A95" location="'SO-01.A - Architektonické...'!C2" display="/" xr:uid="{00000000-0004-0000-0000-000000000000}"/>
    <hyperlink ref="A96" location="'SO-01.B - Architektonické...'!C2" display="/" xr:uid="{00000000-0004-0000-0000-000001000000}"/>
    <hyperlink ref="A97" location="'SO-01.C - Architektonické...'!C2" display="/" xr:uid="{00000000-0004-0000-0000-000002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52"/>
  <sheetViews>
    <sheetView showGridLines="0" workbookViewId="0"/>
  </sheetViews>
  <sheetFormatPr defaultRowHeight="10"/>
  <cols>
    <col min="1" max="1" width="8.33203125" customWidth="1"/>
    <col min="2" max="2" width="1.21875" customWidth="1"/>
    <col min="3" max="3" width="4.109375" customWidth="1"/>
    <col min="4" max="4" width="4.33203125" customWidth="1"/>
    <col min="5" max="5" width="17.109375" customWidth="1"/>
    <col min="6" max="6" width="50.77734375" customWidth="1"/>
    <col min="7" max="7" width="7.44140625" customWidth="1"/>
    <col min="8" max="8" width="14" customWidth="1"/>
    <col min="9" max="9" width="15.77734375" customWidth="1"/>
    <col min="10" max="11" width="22.33203125" customWidth="1"/>
    <col min="12" max="12" width="9.33203125" customWidth="1"/>
    <col min="13" max="13" width="10.77734375" hidden="1" customWidth="1"/>
    <col min="14" max="14" width="9.33203125" hidden="1"/>
    <col min="15" max="20" width="14.10937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7" customHeight="1"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6" t="s">
        <v>84</v>
      </c>
    </row>
    <row r="3" spans="2:46" ht="7" hidden="1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85</v>
      </c>
    </row>
    <row r="4" spans="2:46" ht="25" hidden="1" customHeight="1">
      <c r="B4" s="19"/>
      <c r="D4" s="20" t="s">
        <v>92</v>
      </c>
      <c r="L4" s="19"/>
      <c r="M4" s="87" t="s">
        <v>10</v>
      </c>
      <c r="AT4" s="16" t="s">
        <v>4</v>
      </c>
    </row>
    <row r="5" spans="2:46" ht="7" hidden="1" customHeight="1">
      <c r="B5" s="19"/>
      <c r="L5" s="19"/>
    </row>
    <row r="6" spans="2:46" ht="12" hidden="1" customHeight="1">
      <c r="B6" s="19"/>
      <c r="D6" s="26" t="s">
        <v>16</v>
      </c>
      <c r="L6" s="19"/>
    </row>
    <row r="7" spans="2:46" ht="16.5" hidden="1" customHeight="1">
      <c r="B7" s="19"/>
      <c r="E7" s="249" t="str">
        <f>'Rekapitulace stavby'!K6</f>
        <v>Kongresové centrum - Úprava šaten</v>
      </c>
      <c r="F7" s="250"/>
      <c r="G7" s="250"/>
      <c r="H7" s="250"/>
      <c r="L7" s="19"/>
    </row>
    <row r="8" spans="2:46" s="1" customFormat="1" ht="12" hidden="1" customHeight="1">
      <c r="B8" s="31"/>
      <c r="D8" s="26" t="s">
        <v>93</v>
      </c>
      <c r="L8" s="31"/>
    </row>
    <row r="9" spans="2:46" s="1" customFormat="1" ht="16.5" hidden="1" customHeight="1">
      <c r="B9" s="31"/>
      <c r="E9" s="221" t="s">
        <v>94</v>
      </c>
      <c r="F9" s="248"/>
      <c r="G9" s="248"/>
      <c r="H9" s="248"/>
      <c r="L9" s="31"/>
    </row>
    <row r="10" spans="2:46" s="1" customFormat="1" hidden="1">
      <c r="B10" s="31"/>
      <c r="L10" s="31"/>
    </row>
    <row r="11" spans="2:46" s="1" customFormat="1" ht="12" hidden="1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hidden="1" customHeight="1">
      <c r="B12" s="31"/>
      <c r="D12" s="26" t="s">
        <v>20</v>
      </c>
      <c r="F12" s="24" t="s">
        <v>21</v>
      </c>
      <c r="I12" s="26" t="s">
        <v>22</v>
      </c>
      <c r="J12" s="51">
        <f>'Rekapitulace stavby'!AN8</f>
        <v>46155</v>
      </c>
      <c r="L12" s="31"/>
    </row>
    <row r="13" spans="2:46" s="1" customFormat="1" ht="10.75" hidden="1" customHeight="1">
      <c r="B13" s="31"/>
      <c r="L13" s="31"/>
    </row>
    <row r="14" spans="2:46" s="1" customFormat="1" ht="12" hidden="1" customHeight="1">
      <c r="B14" s="31"/>
      <c r="D14" s="26" t="s">
        <v>23</v>
      </c>
      <c r="I14" s="26" t="s">
        <v>24</v>
      </c>
      <c r="J14" s="24" t="str">
        <f>IF('Rekapitulace stavby'!AN10="","",'Rekapitulace stavby'!AN10)</f>
        <v/>
      </c>
      <c r="L14" s="31"/>
    </row>
    <row r="15" spans="2:46" s="1" customFormat="1" ht="18" hidden="1" customHeight="1">
      <c r="B15" s="31"/>
      <c r="E15" s="24" t="str">
        <f>IF('Rekapitulace stavby'!E11="","",'Rekapitulace stavby'!E11)</f>
        <v xml:space="preserve"> </v>
      </c>
      <c r="I15" s="26" t="s">
        <v>26</v>
      </c>
      <c r="J15" s="24" t="str">
        <f>IF('Rekapitulace stavby'!AN11="","",'Rekapitulace stavby'!AN11)</f>
        <v/>
      </c>
      <c r="L15" s="31"/>
    </row>
    <row r="16" spans="2:46" s="1" customFormat="1" ht="7" hidden="1" customHeight="1">
      <c r="B16" s="31"/>
      <c r="L16" s="31"/>
    </row>
    <row r="17" spans="2:12" s="1" customFormat="1" ht="12" hidden="1" customHeight="1">
      <c r="B17" s="31"/>
      <c r="D17" s="26" t="s">
        <v>27</v>
      </c>
      <c r="I17" s="26" t="s">
        <v>24</v>
      </c>
      <c r="J17" s="27" t="str">
        <f>'Rekapitulace stavby'!AN13</f>
        <v>Vyplň údaj</v>
      </c>
      <c r="L17" s="31"/>
    </row>
    <row r="18" spans="2:12" s="1" customFormat="1" ht="18" hidden="1" customHeight="1">
      <c r="B18" s="31"/>
      <c r="E18" s="251" t="str">
        <f>'Rekapitulace stavby'!E14</f>
        <v>Vyplň údaj</v>
      </c>
      <c r="F18" s="240"/>
      <c r="G18" s="240"/>
      <c r="H18" s="240"/>
      <c r="I18" s="26" t="s">
        <v>26</v>
      </c>
      <c r="J18" s="27" t="str">
        <f>'Rekapitulace stavby'!AN14</f>
        <v>Vyplň údaj</v>
      </c>
      <c r="L18" s="31"/>
    </row>
    <row r="19" spans="2:12" s="1" customFormat="1" ht="7" hidden="1" customHeight="1">
      <c r="B19" s="31"/>
      <c r="L19" s="31"/>
    </row>
    <row r="20" spans="2:12" s="1" customFormat="1" ht="12" hidden="1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hidden="1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7" hidden="1" customHeight="1">
      <c r="B22" s="31"/>
      <c r="L22" s="31"/>
    </row>
    <row r="23" spans="2:12" s="1" customFormat="1" ht="12" hidden="1" customHeight="1">
      <c r="B23" s="31"/>
      <c r="D23" s="26" t="s">
        <v>32</v>
      </c>
      <c r="I23" s="26" t="s">
        <v>24</v>
      </c>
      <c r="J23" s="24" t="s">
        <v>1</v>
      </c>
      <c r="L23" s="31"/>
    </row>
    <row r="24" spans="2:12" s="1" customFormat="1" ht="18" hidden="1" customHeight="1">
      <c r="B24" s="31"/>
      <c r="E24" s="24" t="s">
        <v>33</v>
      </c>
      <c r="I24" s="26" t="s">
        <v>26</v>
      </c>
      <c r="J24" s="24" t="s">
        <v>1</v>
      </c>
      <c r="L24" s="31"/>
    </row>
    <row r="25" spans="2:12" s="1" customFormat="1" ht="7" hidden="1" customHeight="1">
      <c r="B25" s="31"/>
      <c r="L25" s="31"/>
    </row>
    <row r="26" spans="2:12" s="1" customFormat="1" ht="12" hidden="1" customHeight="1">
      <c r="B26" s="31"/>
      <c r="D26" s="26" t="s">
        <v>34</v>
      </c>
      <c r="L26" s="31"/>
    </row>
    <row r="27" spans="2:12" s="7" customFormat="1" ht="16.5" hidden="1" customHeight="1">
      <c r="B27" s="88"/>
      <c r="E27" s="244" t="s">
        <v>1</v>
      </c>
      <c r="F27" s="244"/>
      <c r="G27" s="244"/>
      <c r="H27" s="244"/>
      <c r="L27" s="88"/>
    </row>
    <row r="28" spans="2:12" s="1" customFormat="1" ht="7" hidden="1" customHeight="1">
      <c r="B28" s="31"/>
      <c r="L28" s="31"/>
    </row>
    <row r="29" spans="2:12" s="1" customFormat="1" ht="7" hidden="1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4" hidden="1" customHeight="1">
      <c r="B30" s="31"/>
      <c r="D30" s="89" t="s">
        <v>35</v>
      </c>
      <c r="J30" s="65">
        <f>ROUND(J130, 2)</f>
        <v>0</v>
      </c>
      <c r="L30" s="31"/>
    </row>
    <row r="31" spans="2:12" s="1" customFormat="1" ht="7" hidden="1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" hidden="1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" hidden="1" customHeight="1">
      <c r="B33" s="31"/>
      <c r="D33" s="54" t="s">
        <v>39</v>
      </c>
      <c r="E33" s="26" t="s">
        <v>40</v>
      </c>
      <c r="F33" s="90">
        <f>ROUND((SUM(BE130:BE251)),  2)</f>
        <v>0</v>
      </c>
      <c r="I33" s="91">
        <v>0.21</v>
      </c>
      <c r="J33" s="90">
        <f>ROUND(((SUM(BE130:BE251))*I33),  2)</f>
        <v>0</v>
      </c>
      <c r="L33" s="31"/>
    </row>
    <row r="34" spans="2:12" s="1" customFormat="1" ht="14.4" hidden="1" customHeight="1">
      <c r="B34" s="31"/>
      <c r="E34" s="26" t="s">
        <v>41</v>
      </c>
      <c r="F34" s="90">
        <f>ROUND((SUM(BF130:BF251)),  2)</f>
        <v>0</v>
      </c>
      <c r="I34" s="91">
        <v>0.15</v>
      </c>
      <c r="J34" s="90">
        <f>ROUND(((SUM(BF130:BF251))*I34),  2)</f>
        <v>0</v>
      </c>
      <c r="L34" s="31"/>
    </row>
    <row r="35" spans="2:12" s="1" customFormat="1" ht="14.4" hidden="1" customHeight="1">
      <c r="B35" s="31"/>
      <c r="E35" s="26" t="s">
        <v>42</v>
      </c>
      <c r="F35" s="90">
        <f>ROUND((SUM(BG130:BG251)),  2)</f>
        <v>0</v>
      </c>
      <c r="I35" s="91">
        <v>0.21</v>
      </c>
      <c r="J35" s="90">
        <f>0</f>
        <v>0</v>
      </c>
      <c r="L35" s="31"/>
    </row>
    <row r="36" spans="2:12" s="1" customFormat="1" ht="14.4" hidden="1" customHeight="1">
      <c r="B36" s="31"/>
      <c r="E36" s="26" t="s">
        <v>43</v>
      </c>
      <c r="F36" s="90">
        <f>ROUND((SUM(BH130:BH251)),  2)</f>
        <v>0</v>
      </c>
      <c r="I36" s="91">
        <v>0.15</v>
      </c>
      <c r="J36" s="90">
        <f>0</f>
        <v>0</v>
      </c>
      <c r="L36" s="31"/>
    </row>
    <row r="37" spans="2:12" s="1" customFormat="1" ht="14.4" hidden="1" customHeight="1">
      <c r="B37" s="31"/>
      <c r="E37" s="26" t="s">
        <v>44</v>
      </c>
      <c r="F37" s="90">
        <f>ROUND((SUM(BI130:BI251)),  2)</f>
        <v>0</v>
      </c>
      <c r="I37" s="91">
        <v>0</v>
      </c>
      <c r="J37" s="90">
        <f>0</f>
        <v>0</v>
      </c>
      <c r="L37" s="31"/>
    </row>
    <row r="38" spans="2:12" s="1" customFormat="1" ht="7" hidden="1" customHeight="1">
      <c r="B38" s="31"/>
      <c r="L38" s="31"/>
    </row>
    <row r="39" spans="2:12" s="1" customFormat="1" ht="25.4" hidden="1" customHeight="1">
      <c r="B39" s="31"/>
      <c r="C39" s="92"/>
      <c r="D39" s="93" t="s">
        <v>45</v>
      </c>
      <c r="E39" s="56"/>
      <c r="F39" s="56"/>
      <c r="G39" s="94" t="s">
        <v>46</v>
      </c>
      <c r="H39" s="95" t="s">
        <v>47</v>
      </c>
      <c r="I39" s="56"/>
      <c r="J39" s="96">
        <f>SUM(J30:J37)</f>
        <v>0</v>
      </c>
      <c r="K39" s="97"/>
      <c r="L39" s="31"/>
    </row>
    <row r="40" spans="2:12" s="1" customFormat="1" ht="14.4" hidden="1" customHeight="1">
      <c r="B40" s="31"/>
      <c r="L40" s="31"/>
    </row>
    <row r="41" spans="2:12" ht="14.4" hidden="1" customHeight="1">
      <c r="B41" s="19"/>
      <c r="L41" s="19"/>
    </row>
    <row r="42" spans="2:12" ht="14.4" hidden="1" customHeight="1">
      <c r="B42" s="19"/>
      <c r="L42" s="19"/>
    </row>
    <row r="43" spans="2:12" ht="14.4" hidden="1" customHeight="1">
      <c r="B43" s="19"/>
      <c r="L43" s="19"/>
    </row>
    <row r="44" spans="2:12" ht="14.4" hidden="1" customHeight="1">
      <c r="B44" s="19"/>
      <c r="L44" s="19"/>
    </row>
    <row r="45" spans="2:12" ht="14.4" hidden="1" customHeight="1">
      <c r="B45" s="19"/>
      <c r="L45" s="19"/>
    </row>
    <row r="46" spans="2:12" ht="14.4" hidden="1" customHeight="1">
      <c r="B46" s="19"/>
      <c r="L46" s="19"/>
    </row>
    <row r="47" spans="2:12" ht="14.4" hidden="1" customHeight="1">
      <c r="B47" s="19"/>
      <c r="L47" s="19"/>
    </row>
    <row r="48" spans="2:12" ht="14.4" hidden="1" customHeight="1">
      <c r="B48" s="19"/>
      <c r="L48" s="19"/>
    </row>
    <row r="49" spans="2:12" ht="14.4" hidden="1" customHeight="1">
      <c r="B49" s="19"/>
      <c r="L49" s="19"/>
    </row>
    <row r="50" spans="2:12" s="1" customFormat="1" ht="14.4" hidden="1" customHeight="1">
      <c r="B50" s="31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1"/>
    </row>
    <row r="51" spans="2:12" hidden="1">
      <c r="B51" s="19"/>
      <c r="L51" s="19"/>
    </row>
    <row r="52" spans="2:12" hidden="1">
      <c r="B52" s="19"/>
      <c r="L52" s="19"/>
    </row>
    <row r="53" spans="2:12" hidden="1">
      <c r="B53" s="19"/>
      <c r="L53" s="19"/>
    </row>
    <row r="54" spans="2:12" hidden="1">
      <c r="B54" s="19"/>
      <c r="L54" s="19"/>
    </row>
    <row r="55" spans="2:12" hidden="1">
      <c r="B55" s="19"/>
      <c r="L55" s="19"/>
    </row>
    <row r="56" spans="2:12" hidden="1">
      <c r="B56" s="19"/>
      <c r="L56" s="19"/>
    </row>
    <row r="57" spans="2:12" hidden="1">
      <c r="B57" s="19"/>
      <c r="L57" s="19"/>
    </row>
    <row r="58" spans="2:12" hidden="1">
      <c r="B58" s="19"/>
      <c r="L58" s="19"/>
    </row>
    <row r="59" spans="2:12" hidden="1">
      <c r="B59" s="19"/>
      <c r="L59" s="19"/>
    </row>
    <row r="60" spans="2:12" hidden="1">
      <c r="B60" s="19"/>
      <c r="L60" s="19"/>
    </row>
    <row r="61" spans="2:12" s="1" customFormat="1" ht="12.5" hidden="1">
      <c r="B61" s="31"/>
      <c r="D61" s="42" t="s">
        <v>50</v>
      </c>
      <c r="E61" s="33"/>
      <c r="F61" s="98" t="s">
        <v>51</v>
      </c>
      <c r="G61" s="42" t="s">
        <v>50</v>
      </c>
      <c r="H61" s="33"/>
      <c r="I61" s="33"/>
      <c r="J61" s="99" t="s">
        <v>51</v>
      </c>
      <c r="K61" s="33"/>
      <c r="L61" s="31"/>
    </row>
    <row r="62" spans="2:12" hidden="1">
      <c r="B62" s="19"/>
      <c r="L62" s="19"/>
    </row>
    <row r="63" spans="2:12" hidden="1">
      <c r="B63" s="19"/>
      <c r="L63" s="19"/>
    </row>
    <row r="64" spans="2:12" hidden="1">
      <c r="B64" s="19"/>
      <c r="L64" s="19"/>
    </row>
    <row r="65" spans="2:12" s="1" customFormat="1" ht="13" hidden="1">
      <c r="B65" s="31"/>
      <c r="D65" s="40" t="s">
        <v>52</v>
      </c>
      <c r="E65" s="41"/>
      <c r="F65" s="41"/>
      <c r="G65" s="40" t="s">
        <v>53</v>
      </c>
      <c r="H65" s="41"/>
      <c r="I65" s="41"/>
      <c r="J65" s="41"/>
      <c r="K65" s="41"/>
      <c r="L65" s="31"/>
    </row>
    <row r="66" spans="2:12" hidden="1">
      <c r="B66" s="19"/>
      <c r="L66" s="19"/>
    </row>
    <row r="67" spans="2:12" hidden="1">
      <c r="B67" s="19"/>
      <c r="L67" s="19"/>
    </row>
    <row r="68" spans="2:12" hidden="1">
      <c r="B68" s="19"/>
      <c r="L68" s="19"/>
    </row>
    <row r="69" spans="2:12" hidden="1">
      <c r="B69" s="19"/>
      <c r="L69" s="19"/>
    </row>
    <row r="70" spans="2:12" hidden="1">
      <c r="B70" s="19"/>
      <c r="L70" s="19"/>
    </row>
    <row r="71" spans="2:12" hidden="1">
      <c r="B71" s="19"/>
      <c r="L71" s="19"/>
    </row>
    <row r="72" spans="2:12" hidden="1">
      <c r="B72" s="19"/>
      <c r="L72" s="19"/>
    </row>
    <row r="73" spans="2:12" hidden="1">
      <c r="B73" s="19"/>
      <c r="L73" s="19"/>
    </row>
    <row r="74" spans="2:12" hidden="1">
      <c r="B74" s="19"/>
      <c r="L74" s="19"/>
    </row>
    <row r="75" spans="2:12" hidden="1">
      <c r="B75" s="19"/>
      <c r="L75" s="19"/>
    </row>
    <row r="76" spans="2:12" s="1" customFormat="1" ht="12.5" hidden="1">
      <c r="B76" s="31"/>
      <c r="D76" s="42" t="s">
        <v>50</v>
      </c>
      <c r="E76" s="33"/>
      <c r="F76" s="98" t="s">
        <v>51</v>
      </c>
      <c r="G76" s="42" t="s">
        <v>50</v>
      </c>
      <c r="H76" s="33"/>
      <c r="I76" s="33"/>
      <c r="J76" s="99" t="s">
        <v>51</v>
      </c>
      <c r="K76" s="33"/>
      <c r="L76" s="31"/>
    </row>
    <row r="77" spans="2:12" s="1" customFormat="1" ht="14.4" hidden="1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78" spans="2:12" hidden="1"/>
    <row r="79" spans="2:12" hidden="1"/>
    <row r="80" spans="2:12" hidden="1"/>
    <row r="81" spans="2:47" s="1" customFormat="1" ht="7" hidden="1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5" hidden="1" customHeight="1">
      <c r="B82" s="31"/>
      <c r="C82" s="20" t="s">
        <v>95</v>
      </c>
      <c r="L82" s="31"/>
    </row>
    <row r="83" spans="2:47" s="1" customFormat="1" ht="7" hidden="1" customHeight="1">
      <c r="B83" s="31"/>
      <c r="L83" s="31"/>
    </row>
    <row r="84" spans="2:47" s="1" customFormat="1" ht="12" hidden="1" customHeight="1">
      <c r="B84" s="31"/>
      <c r="C84" s="26" t="s">
        <v>16</v>
      </c>
      <c r="L84" s="31"/>
    </row>
    <row r="85" spans="2:47" s="1" customFormat="1" ht="16.5" hidden="1" customHeight="1">
      <c r="B85" s="31"/>
      <c r="E85" s="249" t="str">
        <f>E7</f>
        <v>Kongresové centrum - Úprava šaten</v>
      </c>
      <c r="F85" s="250"/>
      <c r="G85" s="250"/>
      <c r="H85" s="250"/>
      <c r="L85" s="31"/>
    </row>
    <row r="86" spans="2:47" s="1" customFormat="1" ht="12" hidden="1" customHeight="1">
      <c r="B86" s="31"/>
      <c r="C86" s="26" t="s">
        <v>93</v>
      </c>
      <c r="L86" s="31"/>
    </row>
    <row r="87" spans="2:47" s="1" customFormat="1" ht="16.5" hidden="1" customHeight="1">
      <c r="B87" s="31"/>
      <c r="E87" s="221" t="str">
        <f>E9</f>
        <v>SO-01.A - Architektonické a stavební řešení - šatna A</v>
      </c>
      <c r="F87" s="248"/>
      <c r="G87" s="248"/>
      <c r="H87" s="248"/>
      <c r="L87" s="31"/>
    </row>
    <row r="88" spans="2:47" s="1" customFormat="1" ht="7" hidden="1" customHeight="1">
      <c r="B88" s="31"/>
      <c r="L88" s="31"/>
    </row>
    <row r="89" spans="2:47" s="1" customFormat="1" ht="12" hidden="1" customHeight="1">
      <c r="B89" s="31"/>
      <c r="C89" s="26" t="s">
        <v>20</v>
      </c>
      <c r="F89" s="24" t="str">
        <f>F12</f>
        <v>Praha 4</v>
      </c>
      <c r="I89" s="26" t="s">
        <v>22</v>
      </c>
      <c r="J89" s="51">
        <f>IF(J12="","",J12)</f>
        <v>46155</v>
      </c>
      <c r="L89" s="31"/>
    </row>
    <row r="90" spans="2:47" s="1" customFormat="1" ht="7" hidden="1" customHeight="1">
      <c r="B90" s="31"/>
      <c r="L90" s="31"/>
    </row>
    <row r="91" spans="2:47" s="1" customFormat="1" ht="15.15" hidden="1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OMEGAproject, s.r.o.</v>
      </c>
      <c r="L91" s="31"/>
    </row>
    <row r="92" spans="2:47" s="1" customFormat="1" ht="40" hidden="1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>Vít Včeliš, 724538658, vitvcelis@seznam.cz</v>
      </c>
      <c r="L92" s="31"/>
    </row>
    <row r="93" spans="2:47" s="1" customFormat="1" ht="10.25" hidden="1" customHeight="1">
      <c r="B93" s="31"/>
      <c r="L93" s="31"/>
    </row>
    <row r="94" spans="2:47" s="1" customFormat="1" ht="29.25" hidden="1" customHeight="1">
      <c r="B94" s="31"/>
      <c r="C94" s="100" t="s">
        <v>96</v>
      </c>
      <c r="D94" s="92"/>
      <c r="E94" s="92"/>
      <c r="F94" s="92"/>
      <c r="G94" s="92"/>
      <c r="H94" s="92"/>
      <c r="I94" s="92"/>
      <c r="J94" s="101" t="s">
        <v>97</v>
      </c>
      <c r="K94" s="92"/>
      <c r="L94" s="31"/>
    </row>
    <row r="95" spans="2:47" s="1" customFormat="1" ht="10.25" hidden="1" customHeight="1">
      <c r="B95" s="31"/>
      <c r="L95" s="31"/>
    </row>
    <row r="96" spans="2:47" s="1" customFormat="1" ht="22.75" hidden="1" customHeight="1">
      <c r="B96" s="31"/>
      <c r="C96" s="102" t="s">
        <v>98</v>
      </c>
      <c r="J96" s="65">
        <f>J130</f>
        <v>0</v>
      </c>
      <c r="L96" s="31"/>
      <c r="AU96" s="16" t="s">
        <v>99</v>
      </c>
    </row>
    <row r="97" spans="2:12" s="8" customFormat="1" ht="25" hidden="1" customHeight="1">
      <c r="B97" s="103"/>
      <c r="D97" s="104" t="s">
        <v>100</v>
      </c>
      <c r="E97" s="105"/>
      <c r="F97" s="105"/>
      <c r="G97" s="105"/>
      <c r="H97" s="105"/>
      <c r="I97" s="105"/>
      <c r="J97" s="106">
        <f>J131</f>
        <v>0</v>
      </c>
      <c r="L97" s="103"/>
    </row>
    <row r="98" spans="2:12" s="9" customFormat="1" ht="19.899999999999999" hidden="1" customHeight="1">
      <c r="B98" s="107"/>
      <c r="D98" s="108" t="s">
        <v>101</v>
      </c>
      <c r="E98" s="109"/>
      <c r="F98" s="109"/>
      <c r="G98" s="109"/>
      <c r="H98" s="109"/>
      <c r="I98" s="109"/>
      <c r="J98" s="110">
        <f>J132</f>
        <v>0</v>
      </c>
      <c r="L98" s="107"/>
    </row>
    <row r="99" spans="2:12" s="9" customFormat="1" ht="19.899999999999999" hidden="1" customHeight="1">
      <c r="B99" s="107"/>
      <c r="D99" s="108" t="s">
        <v>102</v>
      </c>
      <c r="E99" s="109"/>
      <c r="F99" s="109"/>
      <c r="G99" s="109"/>
      <c r="H99" s="109"/>
      <c r="I99" s="109"/>
      <c r="J99" s="110">
        <f>J136</f>
        <v>0</v>
      </c>
      <c r="L99" s="107"/>
    </row>
    <row r="100" spans="2:12" s="9" customFormat="1" ht="19.899999999999999" hidden="1" customHeight="1">
      <c r="B100" s="107"/>
      <c r="D100" s="108" t="s">
        <v>103</v>
      </c>
      <c r="E100" s="109"/>
      <c r="F100" s="109"/>
      <c r="G100" s="109"/>
      <c r="H100" s="109"/>
      <c r="I100" s="109"/>
      <c r="J100" s="110">
        <f>J144</f>
        <v>0</v>
      </c>
      <c r="L100" s="107"/>
    </row>
    <row r="101" spans="2:12" s="9" customFormat="1" ht="19.899999999999999" hidden="1" customHeight="1">
      <c r="B101" s="107"/>
      <c r="D101" s="108" t="s">
        <v>104</v>
      </c>
      <c r="E101" s="109"/>
      <c r="F101" s="109"/>
      <c r="G101" s="109"/>
      <c r="H101" s="109"/>
      <c r="I101" s="109"/>
      <c r="J101" s="110">
        <f>J151</f>
        <v>0</v>
      </c>
      <c r="L101" s="107"/>
    </row>
    <row r="102" spans="2:12" s="8" customFormat="1" ht="25" hidden="1" customHeight="1">
      <c r="B102" s="103"/>
      <c r="D102" s="104" t="s">
        <v>105</v>
      </c>
      <c r="E102" s="105"/>
      <c r="F102" s="105"/>
      <c r="G102" s="105"/>
      <c r="H102" s="105"/>
      <c r="I102" s="105"/>
      <c r="J102" s="106">
        <f>J156</f>
        <v>0</v>
      </c>
      <c r="L102" s="103"/>
    </row>
    <row r="103" spans="2:12" s="9" customFormat="1" ht="19.899999999999999" hidden="1" customHeight="1">
      <c r="B103" s="107"/>
      <c r="D103" s="108" t="s">
        <v>106</v>
      </c>
      <c r="E103" s="109"/>
      <c r="F103" s="109"/>
      <c r="G103" s="109"/>
      <c r="H103" s="109"/>
      <c r="I103" s="109"/>
      <c r="J103" s="110">
        <f>J157</f>
        <v>0</v>
      </c>
      <c r="L103" s="107"/>
    </row>
    <row r="104" spans="2:12" s="9" customFormat="1" ht="19.899999999999999" hidden="1" customHeight="1">
      <c r="B104" s="107"/>
      <c r="D104" s="108" t="s">
        <v>107</v>
      </c>
      <c r="E104" s="109"/>
      <c r="F104" s="109"/>
      <c r="G104" s="109"/>
      <c r="H104" s="109"/>
      <c r="I104" s="109"/>
      <c r="J104" s="110">
        <f>J159</f>
        <v>0</v>
      </c>
      <c r="L104" s="107"/>
    </row>
    <row r="105" spans="2:12" s="9" customFormat="1" ht="19.899999999999999" hidden="1" customHeight="1">
      <c r="B105" s="107"/>
      <c r="D105" s="108" t="s">
        <v>108</v>
      </c>
      <c r="E105" s="109"/>
      <c r="F105" s="109"/>
      <c r="G105" s="109"/>
      <c r="H105" s="109"/>
      <c r="I105" s="109"/>
      <c r="J105" s="110">
        <f>J174</f>
        <v>0</v>
      </c>
      <c r="L105" s="107"/>
    </row>
    <row r="106" spans="2:12" s="9" customFormat="1" ht="19.899999999999999" hidden="1" customHeight="1">
      <c r="B106" s="107"/>
      <c r="D106" s="108" t="s">
        <v>109</v>
      </c>
      <c r="E106" s="109"/>
      <c r="F106" s="109"/>
      <c r="G106" s="109"/>
      <c r="H106" s="109"/>
      <c r="I106" s="109"/>
      <c r="J106" s="110">
        <f>J206</f>
        <v>0</v>
      </c>
      <c r="L106" s="107"/>
    </row>
    <row r="107" spans="2:12" s="9" customFormat="1" ht="19.899999999999999" hidden="1" customHeight="1">
      <c r="B107" s="107"/>
      <c r="D107" s="108" t="s">
        <v>110</v>
      </c>
      <c r="E107" s="109"/>
      <c r="F107" s="109"/>
      <c r="G107" s="109"/>
      <c r="H107" s="109"/>
      <c r="I107" s="109"/>
      <c r="J107" s="110">
        <f>J230</f>
        <v>0</v>
      </c>
      <c r="L107" s="107"/>
    </row>
    <row r="108" spans="2:12" s="9" customFormat="1" ht="19.899999999999999" hidden="1" customHeight="1">
      <c r="B108" s="107"/>
      <c r="D108" s="108" t="s">
        <v>111</v>
      </c>
      <c r="E108" s="109"/>
      <c r="F108" s="109"/>
      <c r="G108" s="109"/>
      <c r="H108" s="109"/>
      <c r="I108" s="109"/>
      <c r="J108" s="110">
        <f>J238</f>
        <v>0</v>
      </c>
      <c r="L108" s="107"/>
    </row>
    <row r="109" spans="2:12" s="8" customFormat="1" ht="25" hidden="1" customHeight="1">
      <c r="B109" s="103"/>
      <c r="D109" s="104" t="s">
        <v>112</v>
      </c>
      <c r="E109" s="105"/>
      <c r="F109" s="105"/>
      <c r="G109" s="105"/>
      <c r="H109" s="105"/>
      <c r="I109" s="105"/>
      <c r="J109" s="106">
        <f>J242</f>
        <v>0</v>
      </c>
      <c r="L109" s="103"/>
    </row>
    <row r="110" spans="2:12" s="9" customFormat="1" ht="19.899999999999999" hidden="1" customHeight="1">
      <c r="B110" s="107"/>
      <c r="D110" s="108" t="s">
        <v>113</v>
      </c>
      <c r="E110" s="109"/>
      <c r="F110" s="109"/>
      <c r="G110" s="109"/>
      <c r="H110" s="109"/>
      <c r="I110" s="109"/>
      <c r="J110" s="110">
        <f>J243</f>
        <v>0</v>
      </c>
      <c r="L110" s="107"/>
    </row>
    <row r="111" spans="2:12" s="1" customFormat="1" ht="21.75" hidden="1" customHeight="1">
      <c r="B111" s="31"/>
      <c r="L111" s="31"/>
    </row>
    <row r="112" spans="2:12" s="1" customFormat="1" ht="7" hidden="1" customHeight="1">
      <c r="B112" s="43"/>
      <c r="C112" s="44"/>
      <c r="D112" s="44"/>
      <c r="E112" s="44"/>
      <c r="F112" s="44"/>
      <c r="G112" s="44"/>
      <c r="H112" s="44"/>
      <c r="I112" s="44"/>
      <c r="J112" s="44"/>
      <c r="K112" s="44"/>
      <c r="L112" s="31"/>
    </row>
    <row r="113" spans="2:12" hidden="1"/>
    <row r="114" spans="2:12" hidden="1"/>
    <row r="115" spans="2:12" hidden="1"/>
    <row r="116" spans="2:12" s="1" customFormat="1" ht="7" customHeight="1">
      <c r="B116" s="45"/>
      <c r="C116" s="46"/>
      <c r="D116" s="46"/>
      <c r="E116" s="46"/>
      <c r="F116" s="46"/>
      <c r="G116" s="46"/>
      <c r="H116" s="46"/>
      <c r="I116" s="46"/>
      <c r="J116" s="46"/>
      <c r="K116" s="46"/>
      <c r="L116" s="31"/>
    </row>
    <row r="117" spans="2:12" s="1" customFormat="1" ht="25" customHeight="1">
      <c r="B117" s="31"/>
      <c r="C117" s="20" t="s">
        <v>114</v>
      </c>
      <c r="L117" s="31"/>
    </row>
    <row r="118" spans="2:12" s="1" customFormat="1" ht="7" customHeight="1">
      <c r="B118" s="31"/>
      <c r="L118" s="31"/>
    </row>
    <row r="119" spans="2:12" s="1" customFormat="1" ht="12" customHeight="1">
      <c r="B119" s="31"/>
      <c r="C119" s="26" t="s">
        <v>16</v>
      </c>
      <c r="L119" s="31"/>
    </row>
    <row r="120" spans="2:12" s="1" customFormat="1" ht="16.5" customHeight="1">
      <c r="B120" s="31"/>
      <c r="E120" s="249" t="str">
        <f>E7</f>
        <v>Kongresové centrum - Úprava šaten</v>
      </c>
      <c r="F120" s="250"/>
      <c r="G120" s="250"/>
      <c r="H120" s="250"/>
      <c r="L120" s="31"/>
    </row>
    <row r="121" spans="2:12" s="1" customFormat="1" ht="12" customHeight="1">
      <c r="B121" s="31"/>
      <c r="C121" s="26" t="s">
        <v>93</v>
      </c>
      <c r="L121" s="31"/>
    </row>
    <row r="122" spans="2:12" s="1" customFormat="1" ht="16.5" customHeight="1">
      <c r="B122" s="31"/>
      <c r="E122" s="221" t="str">
        <f>E9</f>
        <v>SO-01.A - Architektonické a stavební řešení - šatna A</v>
      </c>
      <c r="F122" s="248"/>
      <c r="G122" s="248"/>
      <c r="H122" s="248"/>
      <c r="L122" s="31"/>
    </row>
    <row r="123" spans="2:12" s="1" customFormat="1" ht="7" customHeight="1">
      <c r="B123" s="31"/>
      <c r="L123" s="31"/>
    </row>
    <row r="124" spans="2:12" s="1" customFormat="1" ht="12" customHeight="1">
      <c r="B124" s="31"/>
      <c r="C124" s="26" t="s">
        <v>20</v>
      </c>
      <c r="F124" s="24" t="str">
        <f>F12</f>
        <v>Praha 4</v>
      </c>
      <c r="I124" s="26" t="s">
        <v>22</v>
      </c>
      <c r="J124" s="51">
        <f>IF(J12="","",J12)</f>
        <v>46155</v>
      </c>
      <c r="L124" s="31"/>
    </row>
    <row r="125" spans="2:12" s="1" customFormat="1" ht="7" customHeight="1">
      <c r="B125" s="31"/>
      <c r="L125" s="31"/>
    </row>
    <row r="126" spans="2:12" s="1" customFormat="1" ht="15.15" customHeight="1">
      <c r="B126" s="31"/>
      <c r="C126" s="26" t="s">
        <v>23</v>
      </c>
      <c r="F126" s="24" t="str">
        <f>E15</f>
        <v xml:space="preserve"> </v>
      </c>
      <c r="I126" s="26" t="s">
        <v>29</v>
      </c>
      <c r="J126" s="29" t="str">
        <f>E21</f>
        <v>OMEGAproject, s.r.o.</v>
      </c>
      <c r="L126" s="31"/>
    </row>
    <row r="127" spans="2:12" s="1" customFormat="1" ht="40" customHeight="1">
      <c r="B127" s="31"/>
      <c r="C127" s="26" t="s">
        <v>27</v>
      </c>
      <c r="F127" s="24" t="str">
        <f>IF(E18="","",E18)</f>
        <v>Vyplň údaj</v>
      </c>
      <c r="I127" s="26" t="s">
        <v>32</v>
      </c>
      <c r="J127" s="29" t="str">
        <f>E24</f>
        <v>Vít Včeliš, 724538658, vitvcelis@seznam.cz</v>
      </c>
      <c r="L127" s="31"/>
    </row>
    <row r="128" spans="2:12" s="1" customFormat="1" ht="10.25" customHeight="1">
      <c r="B128" s="31"/>
      <c r="L128" s="31"/>
    </row>
    <row r="129" spans="2:65" s="10" customFormat="1" ht="29.25" customHeight="1">
      <c r="B129" s="111"/>
      <c r="C129" s="112" t="s">
        <v>115</v>
      </c>
      <c r="D129" s="113" t="s">
        <v>60</v>
      </c>
      <c r="E129" s="113" t="s">
        <v>56</v>
      </c>
      <c r="F129" s="113" t="s">
        <v>57</v>
      </c>
      <c r="G129" s="113" t="s">
        <v>116</v>
      </c>
      <c r="H129" s="113" t="s">
        <v>117</v>
      </c>
      <c r="I129" s="113" t="s">
        <v>118</v>
      </c>
      <c r="J129" s="113" t="s">
        <v>97</v>
      </c>
      <c r="K129" s="114" t="s">
        <v>119</v>
      </c>
      <c r="L129" s="111"/>
      <c r="M129" s="58" t="s">
        <v>1</v>
      </c>
      <c r="N129" s="59" t="s">
        <v>39</v>
      </c>
      <c r="O129" s="59" t="s">
        <v>120</v>
      </c>
      <c r="P129" s="59" t="s">
        <v>121</v>
      </c>
      <c r="Q129" s="59" t="s">
        <v>122</v>
      </c>
      <c r="R129" s="59" t="s">
        <v>123</v>
      </c>
      <c r="S129" s="59" t="s">
        <v>124</v>
      </c>
      <c r="T129" s="60" t="s">
        <v>125</v>
      </c>
    </row>
    <row r="130" spans="2:65" s="1" customFormat="1" ht="22.75" customHeight="1">
      <c r="B130" s="31"/>
      <c r="C130" s="63" t="s">
        <v>126</v>
      </c>
      <c r="J130" s="115">
        <f>BK130</f>
        <v>0</v>
      </c>
      <c r="L130" s="31"/>
      <c r="M130" s="61"/>
      <c r="N130" s="52"/>
      <c r="O130" s="52"/>
      <c r="P130" s="116">
        <f>P131+P156+P242</f>
        <v>0</v>
      </c>
      <c r="Q130" s="52"/>
      <c r="R130" s="116">
        <f>R131+R156+R242</f>
        <v>6.3318846000000004</v>
      </c>
      <c r="S130" s="52"/>
      <c r="T130" s="117">
        <f>T131+T156+T242</f>
        <v>3.8275536499999996</v>
      </c>
      <c r="AT130" s="16" t="s">
        <v>74</v>
      </c>
      <c r="AU130" s="16" t="s">
        <v>99</v>
      </c>
      <c r="BK130" s="118">
        <f>BK131+BK156+BK242</f>
        <v>0</v>
      </c>
    </row>
    <row r="131" spans="2:65" s="11" customFormat="1" ht="25.9" customHeight="1">
      <c r="B131" s="119"/>
      <c r="D131" s="120" t="s">
        <v>74</v>
      </c>
      <c r="E131" s="121" t="s">
        <v>127</v>
      </c>
      <c r="F131" s="121" t="s">
        <v>128</v>
      </c>
      <c r="I131" s="122"/>
      <c r="J131" s="123">
        <f>BK131</f>
        <v>0</v>
      </c>
      <c r="L131" s="119"/>
      <c r="M131" s="124"/>
      <c r="P131" s="125">
        <f>P132+P136+P144+P151</f>
        <v>0</v>
      </c>
      <c r="R131" s="125">
        <f>R132+R136+R144+R151</f>
        <v>0.63756619999999997</v>
      </c>
      <c r="T131" s="126">
        <f>T132+T136+T144+T151</f>
        <v>1.1212500000000001</v>
      </c>
      <c r="AR131" s="120" t="s">
        <v>83</v>
      </c>
      <c r="AT131" s="127" t="s">
        <v>74</v>
      </c>
      <c r="AU131" s="127" t="s">
        <v>75</v>
      </c>
      <c r="AY131" s="120" t="s">
        <v>129</v>
      </c>
      <c r="BK131" s="128">
        <f>BK132+BK136+BK144+BK151</f>
        <v>0</v>
      </c>
    </row>
    <row r="132" spans="2:65" s="11" customFormat="1" ht="22.75" customHeight="1">
      <c r="B132" s="119"/>
      <c r="D132" s="120" t="s">
        <v>74</v>
      </c>
      <c r="E132" s="129" t="s">
        <v>130</v>
      </c>
      <c r="F132" s="129" t="s">
        <v>131</v>
      </c>
      <c r="I132" s="122"/>
      <c r="J132" s="130">
        <f>BK132</f>
        <v>0</v>
      </c>
      <c r="L132" s="119"/>
      <c r="M132" s="124"/>
      <c r="P132" s="125">
        <f>SUM(P133:P135)</f>
        <v>0</v>
      </c>
      <c r="R132" s="125">
        <f>SUM(R133:R135)</f>
        <v>3.6493440000000002E-2</v>
      </c>
      <c r="T132" s="126">
        <f>SUM(T133:T135)</f>
        <v>0</v>
      </c>
      <c r="AR132" s="120" t="s">
        <v>83</v>
      </c>
      <c r="AT132" s="127" t="s">
        <v>74</v>
      </c>
      <c r="AU132" s="127" t="s">
        <v>83</v>
      </c>
      <c r="AY132" s="120" t="s">
        <v>129</v>
      </c>
      <c r="BK132" s="128">
        <f>SUM(BK133:BK135)</f>
        <v>0</v>
      </c>
    </row>
    <row r="133" spans="2:65" s="1" customFormat="1" ht="24.15" customHeight="1">
      <c r="B133" s="31"/>
      <c r="C133" s="131" t="s">
        <v>83</v>
      </c>
      <c r="D133" s="131" t="s">
        <v>132</v>
      </c>
      <c r="E133" s="132" t="s">
        <v>133</v>
      </c>
      <c r="F133" s="133" t="s">
        <v>134</v>
      </c>
      <c r="G133" s="134" t="s">
        <v>135</v>
      </c>
      <c r="H133" s="135">
        <v>3.2000000000000001E-2</v>
      </c>
      <c r="I133" s="136"/>
      <c r="J133" s="137">
        <f>ROUND(I133*H133,2)</f>
        <v>0</v>
      </c>
      <c r="K133" s="133" t="s">
        <v>136</v>
      </c>
      <c r="L133" s="31"/>
      <c r="M133" s="138" t="s">
        <v>1</v>
      </c>
      <c r="N133" s="139" t="s">
        <v>40</v>
      </c>
      <c r="P133" s="140">
        <f>O133*H133</f>
        <v>0</v>
      </c>
      <c r="Q133" s="140">
        <v>0.14041999999999999</v>
      </c>
      <c r="R133" s="140">
        <f>Q133*H133</f>
        <v>4.4934399999999996E-3</v>
      </c>
      <c r="S133" s="140">
        <v>0</v>
      </c>
      <c r="T133" s="141">
        <f>S133*H133</f>
        <v>0</v>
      </c>
      <c r="AR133" s="142" t="s">
        <v>137</v>
      </c>
      <c r="AT133" s="142" t="s">
        <v>132</v>
      </c>
      <c r="AU133" s="142" t="s">
        <v>85</v>
      </c>
      <c r="AY133" s="16" t="s">
        <v>129</v>
      </c>
      <c r="BE133" s="143">
        <f>IF(N133="základní",J133,0)</f>
        <v>0</v>
      </c>
      <c r="BF133" s="143">
        <f>IF(N133="snížená",J133,0)</f>
        <v>0</v>
      </c>
      <c r="BG133" s="143">
        <f>IF(N133="zákl. přenesená",J133,0)</f>
        <v>0</v>
      </c>
      <c r="BH133" s="143">
        <f>IF(N133="sníž. přenesená",J133,0)</f>
        <v>0</v>
      </c>
      <c r="BI133" s="143">
        <f>IF(N133="nulová",J133,0)</f>
        <v>0</v>
      </c>
      <c r="BJ133" s="16" t="s">
        <v>83</v>
      </c>
      <c r="BK133" s="143">
        <f>ROUND(I133*H133,2)</f>
        <v>0</v>
      </c>
      <c r="BL133" s="16" t="s">
        <v>137</v>
      </c>
      <c r="BM133" s="142" t="s">
        <v>138</v>
      </c>
    </row>
    <row r="134" spans="2:65" s="1" customFormat="1" ht="21.75" customHeight="1">
      <c r="B134" s="31"/>
      <c r="C134" s="144" t="s">
        <v>85</v>
      </c>
      <c r="D134" s="144" t="s">
        <v>139</v>
      </c>
      <c r="E134" s="145" t="s">
        <v>140</v>
      </c>
      <c r="F134" s="146" t="s">
        <v>141</v>
      </c>
      <c r="G134" s="147" t="s">
        <v>135</v>
      </c>
      <c r="H134" s="148">
        <v>3.2000000000000001E-2</v>
      </c>
      <c r="I134" s="149"/>
      <c r="J134" s="150">
        <f>ROUND(I134*H134,2)</f>
        <v>0</v>
      </c>
      <c r="K134" s="146" t="s">
        <v>136</v>
      </c>
      <c r="L134" s="151"/>
      <c r="M134" s="152" t="s">
        <v>1</v>
      </c>
      <c r="N134" s="153" t="s">
        <v>40</v>
      </c>
      <c r="P134" s="140">
        <f>O134*H134</f>
        <v>0</v>
      </c>
      <c r="Q134" s="140">
        <v>1</v>
      </c>
      <c r="R134" s="140">
        <f>Q134*H134</f>
        <v>3.2000000000000001E-2</v>
      </c>
      <c r="S134" s="140">
        <v>0</v>
      </c>
      <c r="T134" s="141">
        <f>S134*H134</f>
        <v>0</v>
      </c>
      <c r="AR134" s="142" t="s">
        <v>142</v>
      </c>
      <c r="AT134" s="142" t="s">
        <v>139</v>
      </c>
      <c r="AU134" s="142" t="s">
        <v>85</v>
      </c>
      <c r="AY134" s="16" t="s">
        <v>129</v>
      </c>
      <c r="BE134" s="143">
        <f>IF(N134="základní",J134,0)</f>
        <v>0</v>
      </c>
      <c r="BF134" s="143">
        <f>IF(N134="snížená",J134,0)</f>
        <v>0</v>
      </c>
      <c r="BG134" s="143">
        <f>IF(N134="zákl. přenesená",J134,0)</f>
        <v>0</v>
      </c>
      <c r="BH134" s="143">
        <f>IF(N134="sníž. přenesená",J134,0)</f>
        <v>0</v>
      </c>
      <c r="BI134" s="143">
        <f>IF(N134="nulová",J134,0)</f>
        <v>0</v>
      </c>
      <c r="BJ134" s="16" t="s">
        <v>83</v>
      </c>
      <c r="BK134" s="143">
        <f>ROUND(I134*H134,2)</f>
        <v>0</v>
      </c>
      <c r="BL134" s="16" t="s">
        <v>137</v>
      </c>
      <c r="BM134" s="142" t="s">
        <v>143</v>
      </c>
    </row>
    <row r="135" spans="2:65" s="12" customFormat="1">
      <c r="B135" s="154"/>
      <c r="D135" s="155" t="s">
        <v>144</v>
      </c>
      <c r="E135" s="156" t="s">
        <v>1</v>
      </c>
      <c r="F135" s="157" t="s">
        <v>145</v>
      </c>
      <c r="H135" s="158">
        <v>3.2000000000000001E-2</v>
      </c>
      <c r="I135" s="159"/>
      <c r="L135" s="154"/>
      <c r="M135" s="160"/>
      <c r="T135" s="161"/>
      <c r="AT135" s="156" t="s">
        <v>144</v>
      </c>
      <c r="AU135" s="156" t="s">
        <v>85</v>
      </c>
      <c r="AV135" s="12" t="s">
        <v>85</v>
      </c>
      <c r="AW135" s="12" t="s">
        <v>31</v>
      </c>
      <c r="AX135" s="12" t="s">
        <v>83</v>
      </c>
      <c r="AY135" s="156" t="s">
        <v>129</v>
      </c>
    </row>
    <row r="136" spans="2:65" s="11" customFormat="1" ht="22.75" customHeight="1">
      <c r="B136" s="119"/>
      <c r="D136" s="120" t="s">
        <v>74</v>
      </c>
      <c r="E136" s="129" t="s">
        <v>146</v>
      </c>
      <c r="F136" s="129" t="s">
        <v>147</v>
      </c>
      <c r="I136" s="122"/>
      <c r="J136" s="130">
        <f>BK136</f>
        <v>0</v>
      </c>
      <c r="L136" s="119"/>
      <c r="M136" s="124"/>
      <c r="P136" s="125">
        <f>SUM(P137:P143)</f>
        <v>0</v>
      </c>
      <c r="R136" s="125">
        <f>SUM(R137:R143)</f>
        <v>0.57805275999999994</v>
      </c>
      <c r="T136" s="126">
        <f>SUM(T137:T143)</f>
        <v>0</v>
      </c>
      <c r="AR136" s="120" t="s">
        <v>83</v>
      </c>
      <c r="AT136" s="127" t="s">
        <v>74</v>
      </c>
      <c r="AU136" s="127" t="s">
        <v>83</v>
      </c>
      <c r="AY136" s="120" t="s">
        <v>129</v>
      </c>
      <c r="BK136" s="128">
        <f>SUM(BK137:BK143)</f>
        <v>0</v>
      </c>
    </row>
    <row r="137" spans="2:65" s="1" customFormat="1" ht="16.5" customHeight="1">
      <c r="B137" s="31"/>
      <c r="C137" s="131" t="s">
        <v>130</v>
      </c>
      <c r="D137" s="131" t="s">
        <v>132</v>
      </c>
      <c r="E137" s="132" t="s">
        <v>148</v>
      </c>
      <c r="F137" s="133" t="s">
        <v>149</v>
      </c>
      <c r="G137" s="134" t="s">
        <v>150</v>
      </c>
      <c r="H137" s="135">
        <v>4.0119999999999996</v>
      </c>
      <c r="I137" s="136"/>
      <c r="J137" s="137">
        <f>ROUND(I137*H137,2)</f>
        <v>0</v>
      </c>
      <c r="K137" s="133" t="s">
        <v>136</v>
      </c>
      <c r="L137" s="31"/>
      <c r="M137" s="138" t="s">
        <v>1</v>
      </c>
      <c r="N137" s="139" t="s">
        <v>40</v>
      </c>
      <c r="P137" s="140">
        <f>O137*H137</f>
        <v>0</v>
      </c>
      <c r="Q137" s="140">
        <v>3.2730000000000002E-2</v>
      </c>
      <c r="R137" s="140">
        <f>Q137*H137</f>
        <v>0.13131276</v>
      </c>
      <c r="S137" s="140">
        <v>0</v>
      </c>
      <c r="T137" s="141">
        <f>S137*H137</f>
        <v>0</v>
      </c>
      <c r="AR137" s="142" t="s">
        <v>137</v>
      </c>
      <c r="AT137" s="142" t="s">
        <v>132</v>
      </c>
      <c r="AU137" s="142" t="s">
        <v>85</v>
      </c>
      <c r="AY137" s="16" t="s">
        <v>129</v>
      </c>
      <c r="BE137" s="143">
        <f>IF(N137="základní",J137,0)</f>
        <v>0</v>
      </c>
      <c r="BF137" s="143">
        <f>IF(N137="snížená",J137,0)</f>
        <v>0</v>
      </c>
      <c r="BG137" s="143">
        <f>IF(N137="zákl. přenesená",J137,0)</f>
        <v>0</v>
      </c>
      <c r="BH137" s="143">
        <f>IF(N137="sníž. přenesená",J137,0)</f>
        <v>0</v>
      </c>
      <c r="BI137" s="143">
        <f>IF(N137="nulová",J137,0)</f>
        <v>0</v>
      </c>
      <c r="BJ137" s="16" t="s">
        <v>83</v>
      </c>
      <c r="BK137" s="143">
        <f>ROUND(I137*H137,2)</f>
        <v>0</v>
      </c>
      <c r="BL137" s="16" t="s">
        <v>137</v>
      </c>
      <c r="BM137" s="142" t="s">
        <v>151</v>
      </c>
    </row>
    <row r="138" spans="2:65" s="12" customFormat="1">
      <c r="B138" s="154"/>
      <c r="D138" s="155" t="s">
        <v>144</v>
      </c>
      <c r="E138" s="156" t="s">
        <v>1</v>
      </c>
      <c r="F138" s="157" t="s">
        <v>152</v>
      </c>
      <c r="H138" s="158">
        <v>1.512</v>
      </c>
      <c r="I138" s="159"/>
      <c r="L138" s="154"/>
      <c r="M138" s="160"/>
      <c r="T138" s="161"/>
      <c r="AT138" s="156" t="s">
        <v>144</v>
      </c>
      <c r="AU138" s="156" t="s">
        <v>85</v>
      </c>
      <c r="AV138" s="12" t="s">
        <v>85</v>
      </c>
      <c r="AW138" s="12" t="s">
        <v>31</v>
      </c>
      <c r="AX138" s="12" t="s">
        <v>75</v>
      </c>
      <c r="AY138" s="156" t="s">
        <v>129</v>
      </c>
    </row>
    <row r="139" spans="2:65" s="12" customFormat="1">
      <c r="B139" s="154"/>
      <c r="D139" s="155" t="s">
        <v>144</v>
      </c>
      <c r="E139" s="156" t="s">
        <v>1</v>
      </c>
      <c r="F139" s="157" t="s">
        <v>153</v>
      </c>
      <c r="H139" s="158">
        <v>2.5</v>
      </c>
      <c r="I139" s="159"/>
      <c r="L139" s="154"/>
      <c r="M139" s="160"/>
      <c r="T139" s="161"/>
      <c r="AT139" s="156" t="s">
        <v>144</v>
      </c>
      <c r="AU139" s="156" t="s">
        <v>85</v>
      </c>
      <c r="AV139" s="12" t="s">
        <v>85</v>
      </c>
      <c r="AW139" s="12" t="s">
        <v>31</v>
      </c>
      <c r="AX139" s="12" t="s">
        <v>75</v>
      </c>
      <c r="AY139" s="156" t="s">
        <v>129</v>
      </c>
    </row>
    <row r="140" spans="2:65" s="13" customFormat="1">
      <c r="B140" s="162"/>
      <c r="D140" s="155" t="s">
        <v>144</v>
      </c>
      <c r="E140" s="163" t="s">
        <v>1</v>
      </c>
      <c r="F140" s="164" t="s">
        <v>154</v>
      </c>
      <c r="H140" s="165">
        <v>4.0120000000000005</v>
      </c>
      <c r="I140" s="166"/>
      <c r="L140" s="162"/>
      <c r="M140" s="167"/>
      <c r="T140" s="168"/>
      <c r="AT140" s="163" t="s">
        <v>144</v>
      </c>
      <c r="AU140" s="163" t="s">
        <v>85</v>
      </c>
      <c r="AV140" s="13" t="s">
        <v>137</v>
      </c>
      <c r="AW140" s="13" t="s">
        <v>31</v>
      </c>
      <c r="AX140" s="13" t="s">
        <v>83</v>
      </c>
      <c r="AY140" s="163" t="s">
        <v>129</v>
      </c>
    </row>
    <row r="141" spans="2:65" s="1" customFormat="1" ht="24.15" customHeight="1">
      <c r="B141" s="31"/>
      <c r="C141" s="131" t="s">
        <v>137</v>
      </c>
      <c r="D141" s="131" t="s">
        <v>132</v>
      </c>
      <c r="E141" s="132" t="s">
        <v>155</v>
      </c>
      <c r="F141" s="133" t="s">
        <v>156</v>
      </c>
      <c r="G141" s="134" t="s">
        <v>157</v>
      </c>
      <c r="H141" s="135">
        <v>1</v>
      </c>
      <c r="I141" s="136"/>
      <c r="J141" s="137">
        <f>ROUND(I141*H141,2)</f>
        <v>0</v>
      </c>
      <c r="K141" s="133" t="s">
        <v>136</v>
      </c>
      <c r="L141" s="31"/>
      <c r="M141" s="138" t="s">
        <v>1</v>
      </c>
      <c r="N141" s="139" t="s">
        <v>40</v>
      </c>
      <c r="P141" s="140">
        <f>O141*H141</f>
        <v>0</v>
      </c>
      <c r="Q141" s="140">
        <v>0.42153000000000002</v>
      </c>
      <c r="R141" s="140">
        <f>Q141*H141</f>
        <v>0.42153000000000002</v>
      </c>
      <c r="S141" s="140">
        <v>0</v>
      </c>
      <c r="T141" s="141">
        <f>S141*H141</f>
        <v>0</v>
      </c>
      <c r="AR141" s="142" t="s">
        <v>137</v>
      </c>
      <c r="AT141" s="142" t="s">
        <v>132</v>
      </c>
      <c r="AU141" s="142" t="s">
        <v>85</v>
      </c>
      <c r="AY141" s="16" t="s">
        <v>129</v>
      </c>
      <c r="BE141" s="143">
        <f>IF(N141="základní",J141,0)</f>
        <v>0</v>
      </c>
      <c r="BF141" s="143">
        <f>IF(N141="snížená",J141,0)</f>
        <v>0</v>
      </c>
      <c r="BG141" s="143">
        <f>IF(N141="zákl. přenesená",J141,0)</f>
        <v>0</v>
      </c>
      <c r="BH141" s="143">
        <f>IF(N141="sníž. přenesená",J141,0)</f>
        <v>0</v>
      </c>
      <c r="BI141" s="143">
        <f>IF(N141="nulová",J141,0)</f>
        <v>0</v>
      </c>
      <c r="BJ141" s="16" t="s">
        <v>83</v>
      </c>
      <c r="BK141" s="143">
        <f>ROUND(I141*H141,2)</f>
        <v>0</v>
      </c>
      <c r="BL141" s="16" t="s">
        <v>137</v>
      </c>
      <c r="BM141" s="142" t="s">
        <v>158</v>
      </c>
    </row>
    <row r="142" spans="2:65" s="1" customFormat="1" ht="37.75" customHeight="1">
      <c r="B142" s="31"/>
      <c r="C142" s="144" t="s">
        <v>159</v>
      </c>
      <c r="D142" s="144" t="s">
        <v>139</v>
      </c>
      <c r="E142" s="145" t="s">
        <v>160</v>
      </c>
      <c r="F142" s="146" t="s">
        <v>161</v>
      </c>
      <c r="G142" s="147" t="s">
        <v>157</v>
      </c>
      <c r="H142" s="148">
        <v>1</v>
      </c>
      <c r="I142" s="149"/>
      <c r="J142" s="150">
        <f>ROUND(I142*H142,2)</f>
        <v>0</v>
      </c>
      <c r="K142" s="146" t="s">
        <v>136</v>
      </c>
      <c r="L142" s="151"/>
      <c r="M142" s="152" t="s">
        <v>1</v>
      </c>
      <c r="N142" s="153" t="s">
        <v>40</v>
      </c>
      <c r="P142" s="140">
        <f>O142*H142</f>
        <v>0</v>
      </c>
      <c r="Q142" s="140">
        <v>2.521E-2</v>
      </c>
      <c r="R142" s="140">
        <f>Q142*H142</f>
        <v>2.521E-2</v>
      </c>
      <c r="S142" s="140">
        <v>0</v>
      </c>
      <c r="T142" s="141">
        <f>S142*H142</f>
        <v>0</v>
      </c>
      <c r="AR142" s="142" t="s">
        <v>142</v>
      </c>
      <c r="AT142" s="142" t="s">
        <v>139</v>
      </c>
      <c r="AU142" s="142" t="s">
        <v>85</v>
      </c>
      <c r="AY142" s="16" t="s">
        <v>129</v>
      </c>
      <c r="BE142" s="143">
        <f>IF(N142="základní",J142,0)</f>
        <v>0</v>
      </c>
      <c r="BF142" s="143">
        <f>IF(N142="snížená",J142,0)</f>
        <v>0</v>
      </c>
      <c r="BG142" s="143">
        <f>IF(N142="zákl. přenesená",J142,0)</f>
        <v>0</v>
      </c>
      <c r="BH142" s="143">
        <f>IF(N142="sníž. přenesená",J142,0)</f>
        <v>0</v>
      </c>
      <c r="BI142" s="143">
        <f>IF(N142="nulová",J142,0)</f>
        <v>0</v>
      </c>
      <c r="BJ142" s="16" t="s">
        <v>83</v>
      </c>
      <c r="BK142" s="143">
        <f>ROUND(I142*H142,2)</f>
        <v>0</v>
      </c>
      <c r="BL142" s="16" t="s">
        <v>137</v>
      </c>
      <c r="BM142" s="142" t="s">
        <v>162</v>
      </c>
    </row>
    <row r="143" spans="2:65" s="12" customFormat="1">
      <c r="B143" s="154"/>
      <c r="D143" s="155" t="s">
        <v>144</v>
      </c>
      <c r="E143" s="156" t="s">
        <v>1</v>
      </c>
      <c r="F143" s="157" t="s">
        <v>163</v>
      </c>
      <c r="H143" s="158">
        <v>1</v>
      </c>
      <c r="I143" s="159"/>
      <c r="L143" s="154"/>
      <c r="M143" s="160"/>
      <c r="T143" s="161"/>
      <c r="AT143" s="156" t="s">
        <v>144</v>
      </c>
      <c r="AU143" s="156" t="s">
        <v>85</v>
      </c>
      <c r="AV143" s="12" t="s">
        <v>85</v>
      </c>
      <c r="AW143" s="12" t="s">
        <v>31</v>
      </c>
      <c r="AX143" s="12" t="s">
        <v>83</v>
      </c>
      <c r="AY143" s="156" t="s">
        <v>129</v>
      </c>
    </row>
    <row r="144" spans="2:65" s="11" customFormat="1" ht="22.75" customHeight="1">
      <c r="B144" s="119"/>
      <c r="D144" s="120" t="s">
        <v>74</v>
      </c>
      <c r="E144" s="129" t="s">
        <v>164</v>
      </c>
      <c r="F144" s="129" t="s">
        <v>165</v>
      </c>
      <c r="I144" s="122"/>
      <c r="J144" s="130">
        <f>BK144</f>
        <v>0</v>
      </c>
      <c r="L144" s="119"/>
      <c r="M144" s="124"/>
      <c r="P144" s="125">
        <f>SUM(P145:P150)</f>
        <v>0</v>
      </c>
      <c r="R144" s="125">
        <f>SUM(R145:R150)</f>
        <v>2.3020000000000002E-2</v>
      </c>
      <c r="T144" s="126">
        <f>SUM(T145:T150)</f>
        <v>1.1212500000000001</v>
      </c>
      <c r="AR144" s="120" t="s">
        <v>83</v>
      </c>
      <c r="AT144" s="127" t="s">
        <v>74</v>
      </c>
      <c r="AU144" s="127" t="s">
        <v>83</v>
      </c>
      <c r="AY144" s="120" t="s">
        <v>129</v>
      </c>
      <c r="BK144" s="128">
        <f>SUM(BK145:BK150)</f>
        <v>0</v>
      </c>
    </row>
    <row r="145" spans="2:65" s="1" customFormat="1" ht="24.15" customHeight="1">
      <c r="B145" s="31"/>
      <c r="C145" s="131" t="s">
        <v>146</v>
      </c>
      <c r="D145" s="131" t="s">
        <v>132</v>
      </c>
      <c r="E145" s="132" t="s">
        <v>166</v>
      </c>
      <c r="F145" s="133" t="s">
        <v>167</v>
      </c>
      <c r="G145" s="134" t="s">
        <v>168</v>
      </c>
      <c r="H145" s="135">
        <v>0.55900000000000005</v>
      </c>
      <c r="I145" s="136"/>
      <c r="J145" s="137">
        <f>ROUND(I145*H145,2)</f>
        <v>0</v>
      </c>
      <c r="K145" s="133" t="s">
        <v>136</v>
      </c>
      <c r="L145" s="31"/>
      <c r="M145" s="138" t="s">
        <v>1</v>
      </c>
      <c r="N145" s="139" t="s">
        <v>40</v>
      </c>
      <c r="P145" s="140">
        <f>O145*H145</f>
        <v>0</v>
      </c>
      <c r="Q145" s="140">
        <v>0</v>
      </c>
      <c r="R145" s="140">
        <f>Q145*H145</f>
        <v>0</v>
      </c>
      <c r="S145" s="140">
        <v>1.95</v>
      </c>
      <c r="T145" s="141">
        <f>S145*H145</f>
        <v>1.0900500000000002</v>
      </c>
      <c r="AR145" s="142" t="s">
        <v>137</v>
      </c>
      <c r="AT145" s="142" t="s">
        <v>132</v>
      </c>
      <c r="AU145" s="142" t="s">
        <v>85</v>
      </c>
      <c r="AY145" s="16" t="s">
        <v>129</v>
      </c>
      <c r="BE145" s="143">
        <f>IF(N145="základní",J145,0)</f>
        <v>0</v>
      </c>
      <c r="BF145" s="143">
        <f>IF(N145="snížená",J145,0)</f>
        <v>0</v>
      </c>
      <c r="BG145" s="143">
        <f>IF(N145="zákl. přenesená",J145,0)</f>
        <v>0</v>
      </c>
      <c r="BH145" s="143">
        <f>IF(N145="sníž. přenesená",J145,0)</f>
        <v>0</v>
      </c>
      <c r="BI145" s="143">
        <f>IF(N145="nulová",J145,0)</f>
        <v>0</v>
      </c>
      <c r="BJ145" s="16" t="s">
        <v>83</v>
      </c>
      <c r="BK145" s="143">
        <f>ROUND(I145*H145,2)</f>
        <v>0</v>
      </c>
      <c r="BL145" s="16" t="s">
        <v>137</v>
      </c>
      <c r="BM145" s="142" t="s">
        <v>169</v>
      </c>
    </row>
    <row r="146" spans="2:65" s="12" customFormat="1">
      <c r="B146" s="154"/>
      <c r="D146" s="155" t="s">
        <v>144</v>
      </c>
      <c r="E146" s="156" t="s">
        <v>1</v>
      </c>
      <c r="F146" s="157" t="s">
        <v>170</v>
      </c>
      <c r="H146" s="158">
        <v>0.55900000000000005</v>
      </c>
      <c r="I146" s="159"/>
      <c r="L146" s="154"/>
      <c r="M146" s="160"/>
      <c r="T146" s="161"/>
      <c r="AT146" s="156" t="s">
        <v>144</v>
      </c>
      <c r="AU146" s="156" t="s">
        <v>85</v>
      </c>
      <c r="AV146" s="12" t="s">
        <v>85</v>
      </c>
      <c r="AW146" s="12" t="s">
        <v>31</v>
      </c>
      <c r="AX146" s="12" t="s">
        <v>83</v>
      </c>
      <c r="AY146" s="156" t="s">
        <v>129</v>
      </c>
    </row>
    <row r="147" spans="2:65" s="1" customFormat="1" ht="24.15" customHeight="1">
      <c r="B147" s="31"/>
      <c r="C147" s="131" t="s">
        <v>171</v>
      </c>
      <c r="D147" s="131" t="s">
        <v>132</v>
      </c>
      <c r="E147" s="132" t="s">
        <v>172</v>
      </c>
      <c r="F147" s="133" t="s">
        <v>173</v>
      </c>
      <c r="G147" s="134" t="s">
        <v>174</v>
      </c>
      <c r="H147" s="135">
        <v>2.4</v>
      </c>
      <c r="I147" s="136"/>
      <c r="J147" s="137">
        <f>ROUND(I147*H147,2)</f>
        <v>0</v>
      </c>
      <c r="K147" s="133" t="s">
        <v>136</v>
      </c>
      <c r="L147" s="31"/>
      <c r="M147" s="138" t="s">
        <v>1</v>
      </c>
      <c r="N147" s="139" t="s">
        <v>40</v>
      </c>
      <c r="P147" s="140">
        <f>O147*H147</f>
        <v>0</v>
      </c>
      <c r="Q147" s="140">
        <v>0</v>
      </c>
      <c r="R147" s="140">
        <f>Q147*H147</f>
        <v>0</v>
      </c>
      <c r="S147" s="140">
        <v>1.2999999999999999E-2</v>
      </c>
      <c r="T147" s="141">
        <f>S147*H147</f>
        <v>3.1199999999999999E-2</v>
      </c>
      <c r="AR147" s="142" t="s">
        <v>137</v>
      </c>
      <c r="AT147" s="142" t="s">
        <v>132</v>
      </c>
      <c r="AU147" s="142" t="s">
        <v>85</v>
      </c>
      <c r="AY147" s="16" t="s">
        <v>129</v>
      </c>
      <c r="BE147" s="143">
        <f>IF(N147="základní",J147,0)</f>
        <v>0</v>
      </c>
      <c r="BF147" s="143">
        <f>IF(N147="snížená",J147,0)</f>
        <v>0</v>
      </c>
      <c r="BG147" s="143">
        <f>IF(N147="zákl. přenesená",J147,0)</f>
        <v>0</v>
      </c>
      <c r="BH147" s="143">
        <f>IF(N147="sníž. přenesená",J147,0)</f>
        <v>0</v>
      </c>
      <c r="BI147" s="143">
        <f>IF(N147="nulová",J147,0)</f>
        <v>0</v>
      </c>
      <c r="BJ147" s="16" t="s">
        <v>83</v>
      </c>
      <c r="BK147" s="143">
        <f>ROUND(I147*H147,2)</f>
        <v>0</v>
      </c>
      <c r="BL147" s="16" t="s">
        <v>137</v>
      </c>
      <c r="BM147" s="142" t="s">
        <v>175</v>
      </c>
    </row>
    <row r="148" spans="2:65" s="12" customFormat="1">
      <c r="B148" s="154"/>
      <c r="D148" s="155" t="s">
        <v>144</v>
      </c>
      <c r="E148" s="156" t="s">
        <v>1</v>
      </c>
      <c r="F148" s="157" t="s">
        <v>176</v>
      </c>
      <c r="H148" s="158">
        <v>2.4</v>
      </c>
      <c r="I148" s="159"/>
      <c r="L148" s="154"/>
      <c r="M148" s="160"/>
      <c r="T148" s="161"/>
      <c r="AT148" s="156" t="s">
        <v>144</v>
      </c>
      <c r="AU148" s="156" t="s">
        <v>85</v>
      </c>
      <c r="AV148" s="12" t="s">
        <v>85</v>
      </c>
      <c r="AW148" s="12" t="s">
        <v>31</v>
      </c>
      <c r="AX148" s="12" t="s">
        <v>83</v>
      </c>
      <c r="AY148" s="156" t="s">
        <v>129</v>
      </c>
    </row>
    <row r="149" spans="2:65" s="1" customFormat="1" ht="16.5" customHeight="1">
      <c r="B149" s="31"/>
      <c r="C149" s="131" t="s">
        <v>142</v>
      </c>
      <c r="D149" s="131" t="s">
        <v>132</v>
      </c>
      <c r="E149" s="132" t="s">
        <v>177</v>
      </c>
      <c r="F149" s="133" t="s">
        <v>178</v>
      </c>
      <c r="G149" s="134" t="s">
        <v>157</v>
      </c>
      <c r="H149" s="135">
        <v>2</v>
      </c>
      <c r="I149" s="136"/>
      <c r="J149" s="137">
        <f>ROUND(I149*H149,2)</f>
        <v>0</v>
      </c>
      <c r="K149" s="133" t="s">
        <v>136</v>
      </c>
      <c r="L149" s="31"/>
      <c r="M149" s="138" t="s">
        <v>1</v>
      </c>
      <c r="N149" s="139" t="s">
        <v>40</v>
      </c>
      <c r="P149" s="140">
        <f>O149*H149</f>
        <v>0</v>
      </c>
      <c r="Q149" s="140">
        <v>1.1E-4</v>
      </c>
      <c r="R149" s="140">
        <f>Q149*H149</f>
        <v>2.2000000000000001E-4</v>
      </c>
      <c r="S149" s="140">
        <v>0</v>
      </c>
      <c r="T149" s="141">
        <f>S149*H149</f>
        <v>0</v>
      </c>
      <c r="AR149" s="142" t="s">
        <v>137</v>
      </c>
      <c r="AT149" s="142" t="s">
        <v>132</v>
      </c>
      <c r="AU149" s="142" t="s">
        <v>85</v>
      </c>
      <c r="AY149" s="16" t="s">
        <v>129</v>
      </c>
      <c r="BE149" s="143">
        <f>IF(N149="základní",J149,0)</f>
        <v>0</v>
      </c>
      <c r="BF149" s="143">
        <f>IF(N149="snížená",J149,0)</f>
        <v>0</v>
      </c>
      <c r="BG149" s="143">
        <f>IF(N149="zákl. přenesená",J149,0)</f>
        <v>0</v>
      </c>
      <c r="BH149" s="143">
        <f>IF(N149="sníž. přenesená",J149,0)</f>
        <v>0</v>
      </c>
      <c r="BI149" s="143">
        <f>IF(N149="nulová",J149,0)</f>
        <v>0</v>
      </c>
      <c r="BJ149" s="16" t="s">
        <v>83</v>
      </c>
      <c r="BK149" s="143">
        <f>ROUND(I149*H149,2)</f>
        <v>0</v>
      </c>
      <c r="BL149" s="16" t="s">
        <v>137</v>
      </c>
      <c r="BM149" s="142" t="s">
        <v>179</v>
      </c>
    </row>
    <row r="150" spans="2:65" s="1" customFormat="1" ht="24.15" customHeight="1">
      <c r="B150" s="31"/>
      <c r="C150" s="144" t="s">
        <v>164</v>
      </c>
      <c r="D150" s="144" t="s">
        <v>139</v>
      </c>
      <c r="E150" s="145" t="s">
        <v>180</v>
      </c>
      <c r="F150" s="146" t="s">
        <v>181</v>
      </c>
      <c r="G150" s="147" t="s">
        <v>157</v>
      </c>
      <c r="H150" s="148">
        <v>2</v>
      </c>
      <c r="I150" s="149"/>
      <c r="J150" s="150">
        <f>ROUND(I150*H150,2)</f>
        <v>0</v>
      </c>
      <c r="K150" s="146" t="s">
        <v>136</v>
      </c>
      <c r="L150" s="151"/>
      <c r="M150" s="152" t="s">
        <v>1</v>
      </c>
      <c r="N150" s="153" t="s">
        <v>40</v>
      </c>
      <c r="P150" s="140">
        <f>O150*H150</f>
        <v>0</v>
      </c>
      <c r="Q150" s="140">
        <v>1.14E-2</v>
      </c>
      <c r="R150" s="140">
        <f>Q150*H150</f>
        <v>2.2800000000000001E-2</v>
      </c>
      <c r="S150" s="140">
        <v>0</v>
      </c>
      <c r="T150" s="141">
        <f>S150*H150</f>
        <v>0</v>
      </c>
      <c r="AR150" s="142" t="s">
        <v>142</v>
      </c>
      <c r="AT150" s="142" t="s">
        <v>139</v>
      </c>
      <c r="AU150" s="142" t="s">
        <v>85</v>
      </c>
      <c r="AY150" s="16" t="s">
        <v>129</v>
      </c>
      <c r="BE150" s="143">
        <f>IF(N150="základní",J150,0)</f>
        <v>0</v>
      </c>
      <c r="BF150" s="143">
        <f>IF(N150="snížená",J150,0)</f>
        <v>0</v>
      </c>
      <c r="BG150" s="143">
        <f>IF(N150="zákl. přenesená",J150,0)</f>
        <v>0</v>
      </c>
      <c r="BH150" s="143">
        <f>IF(N150="sníž. přenesená",J150,0)</f>
        <v>0</v>
      </c>
      <c r="BI150" s="143">
        <f>IF(N150="nulová",J150,0)</f>
        <v>0</v>
      </c>
      <c r="BJ150" s="16" t="s">
        <v>83</v>
      </c>
      <c r="BK150" s="143">
        <f>ROUND(I150*H150,2)</f>
        <v>0</v>
      </c>
      <c r="BL150" s="16" t="s">
        <v>137</v>
      </c>
      <c r="BM150" s="142" t="s">
        <v>182</v>
      </c>
    </row>
    <row r="151" spans="2:65" s="11" customFormat="1" ht="22.75" customHeight="1">
      <c r="B151" s="119"/>
      <c r="D151" s="120" t="s">
        <v>74</v>
      </c>
      <c r="E151" s="129" t="s">
        <v>183</v>
      </c>
      <c r="F151" s="129" t="s">
        <v>184</v>
      </c>
      <c r="I151" s="122"/>
      <c r="J151" s="130">
        <f>BK151</f>
        <v>0</v>
      </c>
      <c r="L151" s="119"/>
      <c r="M151" s="124"/>
      <c r="P151" s="125">
        <f>SUM(P152:P155)</f>
        <v>0</v>
      </c>
      <c r="R151" s="125">
        <f>SUM(R152:R155)</f>
        <v>0</v>
      </c>
      <c r="T151" s="126">
        <f>SUM(T152:T155)</f>
        <v>0</v>
      </c>
      <c r="AR151" s="120" t="s">
        <v>83</v>
      </c>
      <c r="AT151" s="127" t="s">
        <v>74</v>
      </c>
      <c r="AU151" s="127" t="s">
        <v>83</v>
      </c>
      <c r="AY151" s="120" t="s">
        <v>129</v>
      </c>
      <c r="BK151" s="128">
        <f>SUM(BK152:BK155)</f>
        <v>0</v>
      </c>
    </row>
    <row r="152" spans="2:65" s="1" customFormat="1" ht="24.15" customHeight="1">
      <c r="B152" s="31"/>
      <c r="C152" s="131" t="s">
        <v>185</v>
      </c>
      <c r="D152" s="131" t="s">
        <v>132</v>
      </c>
      <c r="E152" s="132" t="s">
        <v>186</v>
      </c>
      <c r="F152" s="133" t="s">
        <v>187</v>
      </c>
      <c r="G152" s="134" t="s">
        <v>135</v>
      </c>
      <c r="H152" s="135">
        <v>3.8279999999999998</v>
      </c>
      <c r="I152" s="136"/>
      <c r="J152" s="137">
        <f>ROUND(I152*H152,2)</f>
        <v>0</v>
      </c>
      <c r="K152" s="133" t="s">
        <v>136</v>
      </c>
      <c r="L152" s="31"/>
      <c r="M152" s="138" t="s">
        <v>1</v>
      </c>
      <c r="N152" s="139" t="s">
        <v>40</v>
      </c>
      <c r="P152" s="140">
        <f>O152*H152</f>
        <v>0</v>
      </c>
      <c r="Q152" s="140">
        <v>0</v>
      </c>
      <c r="R152" s="140">
        <f>Q152*H152</f>
        <v>0</v>
      </c>
      <c r="S152" s="140">
        <v>0</v>
      </c>
      <c r="T152" s="141">
        <f>S152*H152</f>
        <v>0</v>
      </c>
      <c r="AR152" s="142" t="s">
        <v>137</v>
      </c>
      <c r="AT152" s="142" t="s">
        <v>132</v>
      </c>
      <c r="AU152" s="142" t="s">
        <v>85</v>
      </c>
      <c r="AY152" s="16" t="s">
        <v>129</v>
      </c>
      <c r="BE152" s="143">
        <f>IF(N152="základní",J152,0)</f>
        <v>0</v>
      </c>
      <c r="BF152" s="143">
        <f>IF(N152="snížená",J152,0)</f>
        <v>0</v>
      </c>
      <c r="BG152" s="143">
        <f>IF(N152="zákl. přenesená",J152,0)</f>
        <v>0</v>
      </c>
      <c r="BH152" s="143">
        <f>IF(N152="sníž. přenesená",J152,0)</f>
        <v>0</v>
      </c>
      <c r="BI152" s="143">
        <f>IF(N152="nulová",J152,0)</f>
        <v>0</v>
      </c>
      <c r="BJ152" s="16" t="s">
        <v>83</v>
      </c>
      <c r="BK152" s="143">
        <f>ROUND(I152*H152,2)</f>
        <v>0</v>
      </c>
      <c r="BL152" s="16" t="s">
        <v>137</v>
      </c>
      <c r="BM152" s="142" t="s">
        <v>188</v>
      </c>
    </row>
    <row r="153" spans="2:65" s="1" customFormat="1" ht="24.15" customHeight="1">
      <c r="B153" s="31"/>
      <c r="C153" s="131" t="s">
        <v>189</v>
      </c>
      <c r="D153" s="131" t="s">
        <v>132</v>
      </c>
      <c r="E153" s="132" t="s">
        <v>190</v>
      </c>
      <c r="F153" s="133" t="s">
        <v>191</v>
      </c>
      <c r="G153" s="134" t="s">
        <v>135</v>
      </c>
      <c r="H153" s="135">
        <v>3.8279999999999998</v>
      </c>
      <c r="I153" s="136"/>
      <c r="J153" s="137">
        <f>ROUND(I153*H153,2)</f>
        <v>0</v>
      </c>
      <c r="K153" s="133" t="s">
        <v>136</v>
      </c>
      <c r="L153" s="31"/>
      <c r="M153" s="138" t="s">
        <v>1</v>
      </c>
      <c r="N153" s="139" t="s">
        <v>40</v>
      </c>
      <c r="P153" s="140">
        <f>O153*H153</f>
        <v>0</v>
      </c>
      <c r="Q153" s="140">
        <v>0</v>
      </c>
      <c r="R153" s="140">
        <f>Q153*H153</f>
        <v>0</v>
      </c>
      <c r="S153" s="140">
        <v>0</v>
      </c>
      <c r="T153" s="141">
        <f>S153*H153</f>
        <v>0</v>
      </c>
      <c r="AR153" s="142" t="s">
        <v>137</v>
      </c>
      <c r="AT153" s="142" t="s">
        <v>132</v>
      </c>
      <c r="AU153" s="142" t="s">
        <v>85</v>
      </c>
      <c r="AY153" s="16" t="s">
        <v>129</v>
      </c>
      <c r="BE153" s="143">
        <f>IF(N153="základní",J153,0)</f>
        <v>0</v>
      </c>
      <c r="BF153" s="143">
        <f>IF(N153="snížená",J153,0)</f>
        <v>0</v>
      </c>
      <c r="BG153" s="143">
        <f>IF(N153="zákl. přenesená",J153,0)</f>
        <v>0</v>
      </c>
      <c r="BH153" s="143">
        <f>IF(N153="sníž. přenesená",J153,0)</f>
        <v>0</v>
      </c>
      <c r="BI153" s="143">
        <f>IF(N153="nulová",J153,0)</f>
        <v>0</v>
      </c>
      <c r="BJ153" s="16" t="s">
        <v>83</v>
      </c>
      <c r="BK153" s="143">
        <f>ROUND(I153*H153,2)</f>
        <v>0</v>
      </c>
      <c r="BL153" s="16" t="s">
        <v>137</v>
      </c>
      <c r="BM153" s="142" t="s">
        <v>192</v>
      </c>
    </row>
    <row r="154" spans="2:65" s="1" customFormat="1" ht="24.15" customHeight="1">
      <c r="B154" s="31"/>
      <c r="C154" s="131" t="s">
        <v>193</v>
      </c>
      <c r="D154" s="131" t="s">
        <v>132</v>
      </c>
      <c r="E154" s="132" t="s">
        <v>194</v>
      </c>
      <c r="F154" s="133" t="s">
        <v>195</v>
      </c>
      <c r="G154" s="134" t="s">
        <v>135</v>
      </c>
      <c r="H154" s="135">
        <v>3.8279999999999998</v>
      </c>
      <c r="I154" s="136"/>
      <c r="J154" s="137">
        <f>ROUND(I154*H154,2)</f>
        <v>0</v>
      </c>
      <c r="K154" s="133" t="s">
        <v>136</v>
      </c>
      <c r="L154" s="31"/>
      <c r="M154" s="138" t="s">
        <v>1</v>
      </c>
      <c r="N154" s="139" t="s">
        <v>40</v>
      </c>
      <c r="P154" s="140">
        <f>O154*H154</f>
        <v>0</v>
      </c>
      <c r="Q154" s="140">
        <v>0</v>
      </c>
      <c r="R154" s="140">
        <f>Q154*H154</f>
        <v>0</v>
      </c>
      <c r="S154" s="140">
        <v>0</v>
      </c>
      <c r="T154" s="141">
        <f>S154*H154</f>
        <v>0</v>
      </c>
      <c r="AR154" s="142" t="s">
        <v>137</v>
      </c>
      <c r="AT154" s="142" t="s">
        <v>132</v>
      </c>
      <c r="AU154" s="142" t="s">
        <v>85</v>
      </c>
      <c r="AY154" s="16" t="s">
        <v>129</v>
      </c>
      <c r="BE154" s="143">
        <f>IF(N154="základní",J154,0)</f>
        <v>0</v>
      </c>
      <c r="BF154" s="143">
        <f>IF(N154="snížená",J154,0)</f>
        <v>0</v>
      </c>
      <c r="BG154" s="143">
        <f>IF(N154="zákl. přenesená",J154,0)</f>
        <v>0</v>
      </c>
      <c r="BH154" s="143">
        <f>IF(N154="sníž. přenesená",J154,0)</f>
        <v>0</v>
      </c>
      <c r="BI154" s="143">
        <f>IF(N154="nulová",J154,0)</f>
        <v>0</v>
      </c>
      <c r="BJ154" s="16" t="s">
        <v>83</v>
      </c>
      <c r="BK154" s="143">
        <f>ROUND(I154*H154,2)</f>
        <v>0</v>
      </c>
      <c r="BL154" s="16" t="s">
        <v>137</v>
      </c>
      <c r="BM154" s="142" t="s">
        <v>196</v>
      </c>
    </row>
    <row r="155" spans="2:65" s="1" customFormat="1" ht="33" customHeight="1">
      <c r="B155" s="31"/>
      <c r="C155" s="131" t="s">
        <v>197</v>
      </c>
      <c r="D155" s="131" t="s">
        <v>132</v>
      </c>
      <c r="E155" s="132" t="s">
        <v>198</v>
      </c>
      <c r="F155" s="133" t="s">
        <v>199</v>
      </c>
      <c r="G155" s="134" t="s">
        <v>135</v>
      </c>
      <c r="H155" s="135">
        <v>2.706</v>
      </c>
      <c r="I155" s="136"/>
      <c r="J155" s="137">
        <f>ROUND(I155*H155,2)</f>
        <v>0</v>
      </c>
      <c r="K155" s="133" t="s">
        <v>136</v>
      </c>
      <c r="L155" s="31"/>
      <c r="M155" s="138" t="s">
        <v>1</v>
      </c>
      <c r="N155" s="139" t="s">
        <v>40</v>
      </c>
      <c r="P155" s="140">
        <f>O155*H155</f>
        <v>0</v>
      </c>
      <c r="Q155" s="140">
        <v>0</v>
      </c>
      <c r="R155" s="140">
        <f>Q155*H155</f>
        <v>0</v>
      </c>
      <c r="S155" s="140">
        <v>0</v>
      </c>
      <c r="T155" s="141">
        <f>S155*H155</f>
        <v>0</v>
      </c>
      <c r="AR155" s="142" t="s">
        <v>137</v>
      </c>
      <c r="AT155" s="142" t="s">
        <v>132</v>
      </c>
      <c r="AU155" s="142" t="s">
        <v>85</v>
      </c>
      <c r="AY155" s="16" t="s">
        <v>129</v>
      </c>
      <c r="BE155" s="143">
        <f>IF(N155="základní",J155,0)</f>
        <v>0</v>
      </c>
      <c r="BF155" s="143">
        <f>IF(N155="snížená",J155,0)</f>
        <v>0</v>
      </c>
      <c r="BG155" s="143">
        <f>IF(N155="zákl. přenesená",J155,0)</f>
        <v>0</v>
      </c>
      <c r="BH155" s="143">
        <f>IF(N155="sníž. přenesená",J155,0)</f>
        <v>0</v>
      </c>
      <c r="BI155" s="143">
        <f>IF(N155="nulová",J155,0)</f>
        <v>0</v>
      </c>
      <c r="BJ155" s="16" t="s">
        <v>83</v>
      </c>
      <c r="BK155" s="143">
        <f>ROUND(I155*H155,2)</f>
        <v>0</v>
      </c>
      <c r="BL155" s="16" t="s">
        <v>137</v>
      </c>
      <c r="BM155" s="142" t="s">
        <v>200</v>
      </c>
    </row>
    <row r="156" spans="2:65" s="11" customFormat="1" ht="25.9" customHeight="1">
      <c r="B156" s="119"/>
      <c r="D156" s="120" t="s">
        <v>74</v>
      </c>
      <c r="E156" s="121" t="s">
        <v>201</v>
      </c>
      <c r="F156" s="121" t="s">
        <v>202</v>
      </c>
      <c r="I156" s="122"/>
      <c r="J156" s="123">
        <f>BK156</f>
        <v>0</v>
      </c>
      <c r="L156" s="119"/>
      <c r="M156" s="124"/>
      <c r="P156" s="125">
        <f>P157+P159+P174+P206+P230+P238</f>
        <v>0</v>
      </c>
      <c r="R156" s="125">
        <f>R157+R159+R174+R206+R230+R238</f>
        <v>5.6943184000000002</v>
      </c>
      <c r="T156" s="126">
        <f>T157+T159+T174+T206+T230+T238</f>
        <v>2.7063036499999997</v>
      </c>
      <c r="AR156" s="120" t="s">
        <v>85</v>
      </c>
      <c r="AT156" s="127" t="s">
        <v>74</v>
      </c>
      <c r="AU156" s="127" t="s">
        <v>75</v>
      </c>
      <c r="AY156" s="120" t="s">
        <v>129</v>
      </c>
      <c r="BK156" s="128">
        <f>BK157+BK159+BK174+BK206+BK230+BK238</f>
        <v>0</v>
      </c>
    </row>
    <row r="157" spans="2:65" s="11" customFormat="1" ht="22.75" customHeight="1">
      <c r="B157" s="119"/>
      <c r="D157" s="120" t="s">
        <v>74</v>
      </c>
      <c r="E157" s="129" t="s">
        <v>203</v>
      </c>
      <c r="F157" s="129" t="s">
        <v>204</v>
      </c>
      <c r="I157" s="122"/>
      <c r="J157" s="130">
        <f>BK157</f>
        <v>0</v>
      </c>
      <c r="L157" s="119"/>
      <c r="M157" s="124"/>
      <c r="P157" s="125">
        <f>P158</f>
        <v>0</v>
      </c>
      <c r="R157" s="125">
        <f>R158</f>
        <v>0</v>
      </c>
      <c r="T157" s="126">
        <f>T158</f>
        <v>8.0000000000000004E-4</v>
      </c>
      <c r="AR157" s="120" t="s">
        <v>85</v>
      </c>
      <c r="AT157" s="127" t="s">
        <v>74</v>
      </c>
      <c r="AU157" s="127" t="s">
        <v>83</v>
      </c>
      <c r="AY157" s="120" t="s">
        <v>129</v>
      </c>
      <c r="BK157" s="128">
        <f>BK158</f>
        <v>0</v>
      </c>
    </row>
    <row r="158" spans="2:65" s="1" customFormat="1" ht="21.75" customHeight="1">
      <c r="B158" s="31"/>
      <c r="C158" s="131" t="s">
        <v>205</v>
      </c>
      <c r="D158" s="131" t="s">
        <v>132</v>
      </c>
      <c r="E158" s="132" t="s">
        <v>206</v>
      </c>
      <c r="F158" s="133" t="s">
        <v>207</v>
      </c>
      <c r="G158" s="134" t="s">
        <v>208</v>
      </c>
      <c r="H158" s="135">
        <v>1</v>
      </c>
      <c r="I158" s="136"/>
      <c r="J158" s="137">
        <f>ROUND(I158*H158,2)</f>
        <v>0</v>
      </c>
      <c r="K158" s="133" t="s">
        <v>1</v>
      </c>
      <c r="L158" s="31"/>
      <c r="M158" s="138" t="s">
        <v>1</v>
      </c>
      <c r="N158" s="139" t="s">
        <v>40</v>
      </c>
      <c r="P158" s="140">
        <f>O158*H158</f>
        <v>0</v>
      </c>
      <c r="Q158" s="140">
        <v>0</v>
      </c>
      <c r="R158" s="140">
        <f>Q158*H158</f>
        <v>0</v>
      </c>
      <c r="S158" s="140">
        <v>8.0000000000000004E-4</v>
      </c>
      <c r="T158" s="141">
        <f>S158*H158</f>
        <v>8.0000000000000004E-4</v>
      </c>
      <c r="AR158" s="142" t="s">
        <v>209</v>
      </c>
      <c r="AT158" s="142" t="s">
        <v>132</v>
      </c>
      <c r="AU158" s="142" t="s">
        <v>85</v>
      </c>
      <c r="AY158" s="16" t="s">
        <v>129</v>
      </c>
      <c r="BE158" s="143">
        <f>IF(N158="základní",J158,0)</f>
        <v>0</v>
      </c>
      <c r="BF158" s="143">
        <f>IF(N158="snížená",J158,0)</f>
        <v>0</v>
      </c>
      <c r="BG158" s="143">
        <f>IF(N158="zákl. přenesená",J158,0)</f>
        <v>0</v>
      </c>
      <c r="BH158" s="143">
        <f>IF(N158="sníž. přenesená",J158,0)</f>
        <v>0</v>
      </c>
      <c r="BI158" s="143">
        <f>IF(N158="nulová",J158,0)</f>
        <v>0</v>
      </c>
      <c r="BJ158" s="16" t="s">
        <v>83</v>
      </c>
      <c r="BK158" s="143">
        <f>ROUND(I158*H158,2)</f>
        <v>0</v>
      </c>
      <c r="BL158" s="16" t="s">
        <v>209</v>
      </c>
      <c r="BM158" s="142" t="s">
        <v>210</v>
      </c>
    </row>
    <row r="159" spans="2:65" s="11" customFormat="1" ht="22.75" customHeight="1">
      <c r="B159" s="119"/>
      <c r="D159" s="120" t="s">
        <v>74</v>
      </c>
      <c r="E159" s="129" t="s">
        <v>211</v>
      </c>
      <c r="F159" s="129" t="s">
        <v>212</v>
      </c>
      <c r="I159" s="122"/>
      <c r="J159" s="130">
        <f>BK159</f>
        <v>0</v>
      </c>
      <c r="L159" s="119"/>
      <c r="M159" s="124"/>
      <c r="P159" s="125">
        <f>SUM(P160:P173)</f>
        <v>0</v>
      </c>
      <c r="R159" s="125">
        <f>SUM(R160:R173)</f>
        <v>4.0748708899999997</v>
      </c>
      <c r="T159" s="126">
        <f>SUM(T160:T173)</f>
        <v>0.16355429999999999</v>
      </c>
      <c r="AR159" s="120" t="s">
        <v>85</v>
      </c>
      <c r="AT159" s="127" t="s">
        <v>74</v>
      </c>
      <c r="AU159" s="127" t="s">
        <v>83</v>
      </c>
      <c r="AY159" s="120" t="s">
        <v>129</v>
      </c>
      <c r="BK159" s="128">
        <f>SUM(BK160:BK173)</f>
        <v>0</v>
      </c>
    </row>
    <row r="160" spans="2:65" s="1" customFormat="1" ht="24.15" customHeight="1">
      <c r="B160" s="31"/>
      <c r="C160" s="131" t="s">
        <v>8</v>
      </c>
      <c r="D160" s="131" t="s">
        <v>132</v>
      </c>
      <c r="E160" s="132" t="s">
        <v>213</v>
      </c>
      <c r="F160" s="133" t="s">
        <v>214</v>
      </c>
      <c r="G160" s="134" t="s">
        <v>150</v>
      </c>
      <c r="H160" s="135">
        <v>77.882999999999996</v>
      </c>
      <c r="I160" s="136"/>
      <c r="J160" s="137">
        <f>ROUND(I160*H160,2)</f>
        <v>0</v>
      </c>
      <c r="K160" s="133" t="s">
        <v>136</v>
      </c>
      <c r="L160" s="31"/>
      <c r="M160" s="138" t="s">
        <v>1</v>
      </c>
      <c r="N160" s="139" t="s">
        <v>40</v>
      </c>
      <c r="P160" s="140">
        <f>O160*H160</f>
        <v>0</v>
      </c>
      <c r="Q160" s="140">
        <v>0</v>
      </c>
      <c r="R160" s="140">
        <f>Q160*H160</f>
        <v>0</v>
      </c>
      <c r="S160" s="140">
        <v>2.0999999999999999E-3</v>
      </c>
      <c r="T160" s="141">
        <f>S160*H160</f>
        <v>0.16355429999999999</v>
      </c>
      <c r="AR160" s="142" t="s">
        <v>209</v>
      </c>
      <c r="AT160" s="142" t="s">
        <v>132</v>
      </c>
      <c r="AU160" s="142" t="s">
        <v>85</v>
      </c>
      <c r="AY160" s="16" t="s">
        <v>129</v>
      </c>
      <c r="BE160" s="143">
        <f>IF(N160="základní",J160,0)</f>
        <v>0</v>
      </c>
      <c r="BF160" s="143">
        <f>IF(N160="snížená",J160,0)</f>
        <v>0</v>
      </c>
      <c r="BG160" s="143">
        <f>IF(N160="zákl. přenesená",J160,0)</f>
        <v>0</v>
      </c>
      <c r="BH160" s="143">
        <f>IF(N160="sníž. přenesená",J160,0)</f>
        <v>0</v>
      </c>
      <c r="BI160" s="143">
        <f>IF(N160="nulová",J160,0)</f>
        <v>0</v>
      </c>
      <c r="BJ160" s="16" t="s">
        <v>83</v>
      </c>
      <c r="BK160" s="143">
        <f>ROUND(I160*H160,2)</f>
        <v>0</v>
      </c>
      <c r="BL160" s="16" t="s">
        <v>209</v>
      </c>
      <c r="BM160" s="142" t="s">
        <v>215</v>
      </c>
    </row>
    <row r="161" spans="2:65" s="12" customFormat="1">
      <c r="B161" s="154"/>
      <c r="D161" s="155" t="s">
        <v>144</v>
      </c>
      <c r="E161" s="156" t="s">
        <v>1</v>
      </c>
      <c r="F161" s="157" t="s">
        <v>216</v>
      </c>
      <c r="H161" s="158">
        <v>56.005000000000003</v>
      </c>
      <c r="I161" s="159"/>
      <c r="L161" s="154"/>
      <c r="M161" s="160"/>
      <c r="T161" s="161"/>
      <c r="AT161" s="156" t="s">
        <v>144</v>
      </c>
      <c r="AU161" s="156" t="s">
        <v>85</v>
      </c>
      <c r="AV161" s="12" t="s">
        <v>85</v>
      </c>
      <c r="AW161" s="12" t="s">
        <v>31</v>
      </c>
      <c r="AX161" s="12" t="s">
        <v>75</v>
      </c>
      <c r="AY161" s="156" t="s">
        <v>129</v>
      </c>
    </row>
    <row r="162" spans="2:65" s="12" customFormat="1">
      <c r="B162" s="154"/>
      <c r="D162" s="155" t="s">
        <v>144</v>
      </c>
      <c r="E162" s="156" t="s">
        <v>1</v>
      </c>
      <c r="F162" s="157" t="s">
        <v>217</v>
      </c>
      <c r="H162" s="158">
        <v>21.878</v>
      </c>
      <c r="I162" s="159"/>
      <c r="L162" s="154"/>
      <c r="M162" s="160"/>
      <c r="T162" s="161"/>
      <c r="AT162" s="156" t="s">
        <v>144</v>
      </c>
      <c r="AU162" s="156" t="s">
        <v>85</v>
      </c>
      <c r="AV162" s="12" t="s">
        <v>85</v>
      </c>
      <c r="AW162" s="12" t="s">
        <v>31</v>
      </c>
      <c r="AX162" s="12" t="s">
        <v>75</v>
      </c>
      <c r="AY162" s="156" t="s">
        <v>129</v>
      </c>
    </row>
    <row r="163" spans="2:65" s="13" customFormat="1">
      <c r="B163" s="162"/>
      <c r="D163" s="155" t="s">
        <v>144</v>
      </c>
      <c r="E163" s="163" t="s">
        <v>1</v>
      </c>
      <c r="F163" s="164" t="s">
        <v>154</v>
      </c>
      <c r="H163" s="165">
        <v>77.88300000000001</v>
      </c>
      <c r="I163" s="166"/>
      <c r="L163" s="162"/>
      <c r="M163" s="167"/>
      <c r="T163" s="168"/>
      <c r="AT163" s="163" t="s">
        <v>144</v>
      </c>
      <c r="AU163" s="163" t="s">
        <v>85</v>
      </c>
      <c r="AV163" s="13" t="s">
        <v>137</v>
      </c>
      <c r="AW163" s="13" t="s">
        <v>31</v>
      </c>
      <c r="AX163" s="13" t="s">
        <v>83</v>
      </c>
      <c r="AY163" s="163" t="s">
        <v>129</v>
      </c>
    </row>
    <row r="164" spans="2:65" s="1" customFormat="1" ht="44.25" customHeight="1">
      <c r="B164" s="31"/>
      <c r="C164" s="131" t="s">
        <v>209</v>
      </c>
      <c r="D164" s="131" t="s">
        <v>132</v>
      </c>
      <c r="E164" s="132" t="s">
        <v>218</v>
      </c>
      <c r="F164" s="133" t="s">
        <v>219</v>
      </c>
      <c r="G164" s="134" t="s">
        <v>150</v>
      </c>
      <c r="H164" s="135">
        <v>77.882999999999996</v>
      </c>
      <c r="I164" s="136"/>
      <c r="J164" s="137">
        <f>ROUND(I164*H164,2)</f>
        <v>0</v>
      </c>
      <c r="K164" s="133" t="s">
        <v>1</v>
      </c>
      <c r="L164" s="31"/>
      <c r="M164" s="138" t="s">
        <v>1</v>
      </c>
      <c r="N164" s="139" t="s">
        <v>40</v>
      </c>
      <c r="P164" s="140">
        <f>O164*H164</f>
        <v>0</v>
      </c>
      <c r="Q164" s="140">
        <v>4.8930000000000001E-2</v>
      </c>
      <c r="R164" s="140">
        <f>Q164*H164</f>
        <v>3.81081519</v>
      </c>
      <c r="S164" s="140">
        <v>0</v>
      </c>
      <c r="T164" s="141">
        <f>S164*H164</f>
        <v>0</v>
      </c>
      <c r="AR164" s="142" t="s">
        <v>209</v>
      </c>
      <c r="AT164" s="142" t="s">
        <v>132</v>
      </c>
      <c r="AU164" s="142" t="s">
        <v>85</v>
      </c>
      <c r="AY164" s="16" t="s">
        <v>129</v>
      </c>
      <c r="BE164" s="143">
        <f>IF(N164="základní",J164,0)</f>
        <v>0</v>
      </c>
      <c r="BF164" s="143">
        <f>IF(N164="snížená",J164,0)</f>
        <v>0</v>
      </c>
      <c r="BG164" s="143">
        <f>IF(N164="zákl. přenesená",J164,0)</f>
        <v>0</v>
      </c>
      <c r="BH164" s="143">
        <f>IF(N164="sníž. přenesená",J164,0)</f>
        <v>0</v>
      </c>
      <c r="BI164" s="143">
        <f>IF(N164="nulová",J164,0)</f>
        <v>0</v>
      </c>
      <c r="BJ164" s="16" t="s">
        <v>83</v>
      </c>
      <c r="BK164" s="143">
        <f>ROUND(I164*H164,2)</f>
        <v>0</v>
      </c>
      <c r="BL164" s="16" t="s">
        <v>209</v>
      </c>
      <c r="BM164" s="142" t="s">
        <v>220</v>
      </c>
    </row>
    <row r="165" spans="2:65" s="12" customFormat="1">
      <c r="B165" s="154"/>
      <c r="D165" s="155" t="s">
        <v>144</v>
      </c>
      <c r="E165" s="156" t="s">
        <v>1</v>
      </c>
      <c r="F165" s="157" t="s">
        <v>216</v>
      </c>
      <c r="H165" s="158">
        <v>56.005000000000003</v>
      </c>
      <c r="I165" s="159"/>
      <c r="L165" s="154"/>
      <c r="M165" s="160"/>
      <c r="T165" s="161"/>
      <c r="AT165" s="156" t="s">
        <v>144</v>
      </c>
      <c r="AU165" s="156" t="s">
        <v>85</v>
      </c>
      <c r="AV165" s="12" t="s">
        <v>85</v>
      </c>
      <c r="AW165" s="12" t="s">
        <v>31</v>
      </c>
      <c r="AX165" s="12" t="s">
        <v>75</v>
      </c>
      <c r="AY165" s="156" t="s">
        <v>129</v>
      </c>
    </row>
    <row r="166" spans="2:65" s="12" customFormat="1">
      <c r="B166" s="154"/>
      <c r="D166" s="155" t="s">
        <v>144</v>
      </c>
      <c r="E166" s="156" t="s">
        <v>1</v>
      </c>
      <c r="F166" s="157" t="s">
        <v>217</v>
      </c>
      <c r="H166" s="158">
        <v>21.878</v>
      </c>
      <c r="I166" s="159"/>
      <c r="L166" s="154"/>
      <c r="M166" s="160"/>
      <c r="T166" s="161"/>
      <c r="AT166" s="156" t="s">
        <v>144</v>
      </c>
      <c r="AU166" s="156" t="s">
        <v>85</v>
      </c>
      <c r="AV166" s="12" t="s">
        <v>85</v>
      </c>
      <c r="AW166" s="12" t="s">
        <v>31</v>
      </c>
      <c r="AX166" s="12" t="s">
        <v>75</v>
      </c>
      <c r="AY166" s="156" t="s">
        <v>129</v>
      </c>
    </row>
    <row r="167" spans="2:65" s="13" customFormat="1">
      <c r="B167" s="162"/>
      <c r="D167" s="155" t="s">
        <v>144</v>
      </c>
      <c r="E167" s="163" t="s">
        <v>1</v>
      </c>
      <c r="F167" s="164" t="s">
        <v>154</v>
      </c>
      <c r="H167" s="165">
        <v>77.88300000000001</v>
      </c>
      <c r="I167" s="166"/>
      <c r="L167" s="162"/>
      <c r="M167" s="167"/>
      <c r="T167" s="168"/>
      <c r="AT167" s="163" t="s">
        <v>144</v>
      </c>
      <c r="AU167" s="163" t="s">
        <v>85</v>
      </c>
      <c r="AV167" s="13" t="s">
        <v>137</v>
      </c>
      <c r="AW167" s="13" t="s">
        <v>31</v>
      </c>
      <c r="AX167" s="13" t="s">
        <v>83</v>
      </c>
      <c r="AY167" s="163" t="s">
        <v>129</v>
      </c>
    </row>
    <row r="168" spans="2:65" s="1" customFormat="1" ht="24.15" customHeight="1">
      <c r="B168" s="31"/>
      <c r="C168" s="131" t="s">
        <v>221</v>
      </c>
      <c r="D168" s="131" t="s">
        <v>132</v>
      </c>
      <c r="E168" s="132" t="s">
        <v>222</v>
      </c>
      <c r="F168" s="133" t="s">
        <v>223</v>
      </c>
      <c r="G168" s="134" t="s">
        <v>150</v>
      </c>
      <c r="H168" s="135">
        <v>5.51</v>
      </c>
      <c r="I168" s="136"/>
      <c r="J168" s="137">
        <f>ROUND(I168*H168,2)</f>
        <v>0</v>
      </c>
      <c r="K168" s="133" t="s">
        <v>136</v>
      </c>
      <c r="L168" s="31"/>
      <c r="M168" s="138" t="s">
        <v>1</v>
      </c>
      <c r="N168" s="139" t="s">
        <v>40</v>
      </c>
      <c r="P168" s="140">
        <f>O168*H168</f>
        <v>0</v>
      </c>
      <c r="Q168" s="140">
        <v>3.3070000000000002E-2</v>
      </c>
      <c r="R168" s="140">
        <f>Q168*H168</f>
        <v>0.18221570000000001</v>
      </c>
      <c r="S168" s="140">
        <v>0</v>
      </c>
      <c r="T168" s="141">
        <f>S168*H168</f>
        <v>0</v>
      </c>
      <c r="AR168" s="142" t="s">
        <v>209</v>
      </c>
      <c r="AT168" s="142" t="s">
        <v>132</v>
      </c>
      <c r="AU168" s="142" t="s">
        <v>85</v>
      </c>
      <c r="AY168" s="16" t="s">
        <v>129</v>
      </c>
      <c r="BE168" s="143">
        <f>IF(N168="základní",J168,0)</f>
        <v>0</v>
      </c>
      <c r="BF168" s="143">
        <f>IF(N168="snížená",J168,0)</f>
        <v>0</v>
      </c>
      <c r="BG168" s="143">
        <f>IF(N168="zákl. přenesená",J168,0)</f>
        <v>0</v>
      </c>
      <c r="BH168" s="143">
        <f>IF(N168="sníž. přenesená",J168,0)</f>
        <v>0</v>
      </c>
      <c r="BI168" s="143">
        <f>IF(N168="nulová",J168,0)</f>
        <v>0</v>
      </c>
      <c r="BJ168" s="16" t="s">
        <v>83</v>
      </c>
      <c r="BK168" s="143">
        <f>ROUND(I168*H168,2)</f>
        <v>0</v>
      </c>
      <c r="BL168" s="16" t="s">
        <v>209</v>
      </c>
      <c r="BM168" s="142" t="s">
        <v>224</v>
      </c>
    </row>
    <row r="169" spans="2:65" s="12" customFormat="1">
      <c r="B169" s="154"/>
      <c r="D169" s="155" t="s">
        <v>144</v>
      </c>
      <c r="E169" s="156" t="s">
        <v>1</v>
      </c>
      <c r="F169" s="157" t="s">
        <v>225</v>
      </c>
      <c r="H169" s="158">
        <v>5.51</v>
      </c>
      <c r="I169" s="159"/>
      <c r="L169" s="154"/>
      <c r="M169" s="160"/>
      <c r="T169" s="161"/>
      <c r="AT169" s="156" t="s">
        <v>144</v>
      </c>
      <c r="AU169" s="156" t="s">
        <v>85</v>
      </c>
      <c r="AV169" s="12" t="s">
        <v>85</v>
      </c>
      <c r="AW169" s="12" t="s">
        <v>31</v>
      </c>
      <c r="AX169" s="12" t="s">
        <v>83</v>
      </c>
      <c r="AY169" s="156" t="s">
        <v>129</v>
      </c>
    </row>
    <row r="170" spans="2:65" s="1" customFormat="1" ht="24.15" customHeight="1">
      <c r="B170" s="31"/>
      <c r="C170" s="131" t="s">
        <v>226</v>
      </c>
      <c r="D170" s="131" t="s">
        <v>132</v>
      </c>
      <c r="E170" s="132" t="s">
        <v>227</v>
      </c>
      <c r="F170" s="133" t="s">
        <v>228</v>
      </c>
      <c r="G170" s="134" t="s">
        <v>157</v>
      </c>
      <c r="H170" s="135">
        <v>8</v>
      </c>
      <c r="I170" s="136"/>
      <c r="J170" s="137">
        <f>ROUND(I170*H170,2)</f>
        <v>0</v>
      </c>
      <c r="K170" s="133" t="s">
        <v>136</v>
      </c>
      <c r="L170" s="31"/>
      <c r="M170" s="138" t="s">
        <v>1</v>
      </c>
      <c r="N170" s="139" t="s">
        <v>40</v>
      </c>
      <c r="P170" s="140">
        <f>O170*H170</f>
        <v>0</v>
      </c>
      <c r="Q170" s="140">
        <v>3.0000000000000001E-5</v>
      </c>
      <c r="R170" s="140">
        <f>Q170*H170</f>
        <v>2.4000000000000001E-4</v>
      </c>
      <c r="S170" s="140">
        <v>0</v>
      </c>
      <c r="T170" s="141">
        <f>S170*H170</f>
        <v>0</v>
      </c>
      <c r="AR170" s="142" t="s">
        <v>209</v>
      </c>
      <c r="AT170" s="142" t="s">
        <v>132</v>
      </c>
      <c r="AU170" s="142" t="s">
        <v>85</v>
      </c>
      <c r="AY170" s="16" t="s">
        <v>129</v>
      </c>
      <c r="BE170" s="143">
        <f>IF(N170="základní",J170,0)</f>
        <v>0</v>
      </c>
      <c r="BF170" s="143">
        <f>IF(N170="snížená",J170,0)</f>
        <v>0</v>
      </c>
      <c r="BG170" s="143">
        <f>IF(N170="zákl. přenesená",J170,0)</f>
        <v>0</v>
      </c>
      <c r="BH170" s="143">
        <f>IF(N170="sníž. přenesená",J170,0)</f>
        <v>0</v>
      </c>
      <c r="BI170" s="143">
        <f>IF(N170="nulová",J170,0)</f>
        <v>0</v>
      </c>
      <c r="BJ170" s="16" t="s">
        <v>83</v>
      </c>
      <c r="BK170" s="143">
        <f>ROUND(I170*H170,2)</f>
        <v>0</v>
      </c>
      <c r="BL170" s="16" t="s">
        <v>209</v>
      </c>
      <c r="BM170" s="142" t="s">
        <v>229</v>
      </c>
    </row>
    <row r="171" spans="2:65" s="1" customFormat="1" ht="24.15" customHeight="1">
      <c r="B171" s="31"/>
      <c r="C171" s="144" t="s">
        <v>230</v>
      </c>
      <c r="D171" s="144" t="s">
        <v>139</v>
      </c>
      <c r="E171" s="145" t="s">
        <v>231</v>
      </c>
      <c r="F171" s="146" t="s">
        <v>232</v>
      </c>
      <c r="G171" s="147" t="s">
        <v>157</v>
      </c>
      <c r="H171" s="148">
        <v>8</v>
      </c>
      <c r="I171" s="149"/>
      <c r="J171" s="150">
        <f>ROUND(I171*H171,2)</f>
        <v>0</v>
      </c>
      <c r="K171" s="146" t="s">
        <v>136</v>
      </c>
      <c r="L171" s="151"/>
      <c r="M171" s="152" t="s">
        <v>1</v>
      </c>
      <c r="N171" s="153" t="s">
        <v>40</v>
      </c>
      <c r="P171" s="140">
        <f>O171*H171</f>
        <v>0</v>
      </c>
      <c r="Q171" s="140">
        <v>1.0200000000000001E-2</v>
      </c>
      <c r="R171" s="140">
        <f>Q171*H171</f>
        <v>8.1600000000000006E-2</v>
      </c>
      <c r="S171" s="140">
        <v>0</v>
      </c>
      <c r="T171" s="141">
        <f>S171*H171</f>
        <v>0</v>
      </c>
      <c r="AR171" s="142" t="s">
        <v>233</v>
      </c>
      <c r="AT171" s="142" t="s">
        <v>139</v>
      </c>
      <c r="AU171" s="142" t="s">
        <v>85</v>
      </c>
      <c r="AY171" s="16" t="s">
        <v>129</v>
      </c>
      <c r="BE171" s="143">
        <f>IF(N171="základní",J171,0)</f>
        <v>0</v>
      </c>
      <c r="BF171" s="143">
        <f>IF(N171="snížená",J171,0)</f>
        <v>0</v>
      </c>
      <c r="BG171" s="143">
        <f>IF(N171="zákl. přenesená",J171,0)</f>
        <v>0</v>
      </c>
      <c r="BH171" s="143">
        <f>IF(N171="sníž. přenesená",J171,0)</f>
        <v>0</v>
      </c>
      <c r="BI171" s="143">
        <f>IF(N171="nulová",J171,0)</f>
        <v>0</v>
      </c>
      <c r="BJ171" s="16" t="s">
        <v>83</v>
      </c>
      <c r="BK171" s="143">
        <f>ROUND(I171*H171,2)</f>
        <v>0</v>
      </c>
      <c r="BL171" s="16" t="s">
        <v>209</v>
      </c>
      <c r="BM171" s="142" t="s">
        <v>234</v>
      </c>
    </row>
    <row r="172" spans="2:65" s="1" customFormat="1" ht="37.75" customHeight="1">
      <c r="B172" s="31"/>
      <c r="C172" s="131" t="s">
        <v>235</v>
      </c>
      <c r="D172" s="131" t="s">
        <v>132</v>
      </c>
      <c r="E172" s="132" t="s">
        <v>236</v>
      </c>
      <c r="F172" s="133" t="s">
        <v>237</v>
      </c>
      <c r="G172" s="134" t="s">
        <v>238</v>
      </c>
      <c r="H172" s="169"/>
      <c r="I172" s="136"/>
      <c r="J172" s="137">
        <f>ROUND(I172*H172,2)</f>
        <v>0</v>
      </c>
      <c r="K172" s="133" t="s">
        <v>1</v>
      </c>
      <c r="L172" s="31"/>
      <c r="M172" s="138" t="s">
        <v>1</v>
      </c>
      <c r="N172" s="139" t="s">
        <v>40</v>
      </c>
      <c r="P172" s="140">
        <f>O172*H172</f>
        <v>0</v>
      </c>
      <c r="Q172" s="140">
        <v>0</v>
      </c>
      <c r="R172" s="140">
        <f>Q172*H172</f>
        <v>0</v>
      </c>
      <c r="S172" s="140">
        <v>0</v>
      </c>
      <c r="T172" s="141">
        <f>S172*H172</f>
        <v>0</v>
      </c>
      <c r="AR172" s="142" t="s">
        <v>209</v>
      </c>
      <c r="AT172" s="142" t="s">
        <v>132</v>
      </c>
      <c r="AU172" s="142" t="s">
        <v>85</v>
      </c>
      <c r="AY172" s="16" t="s">
        <v>129</v>
      </c>
      <c r="BE172" s="143">
        <f>IF(N172="základní",J172,0)</f>
        <v>0</v>
      </c>
      <c r="BF172" s="143">
        <f>IF(N172="snížená",J172,0)</f>
        <v>0</v>
      </c>
      <c r="BG172" s="143">
        <f>IF(N172="zákl. přenesená",J172,0)</f>
        <v>0</v>
      </c>
      <c r="BH172" s="143">
        <f>IF(N172="sníž. přenesená",J172,0)</f>
        <v>0</v>
      </c>
      <c r="BI172" s="143">
        <f>IF(N172="nulová",J172,0)</f>
        <v>0</v>
      </c>
      <c r="BJ172" s="16" t="s">
        <v>83</v>
      </c>
      <c r="BK172" s="143">
        <f>ROUND(I172*H172,2)</f>
        <v>0</v>
      </c>
      <c r="BL172" s="16" t="s">
        <v>209</v>
      </c>
      <c r="BM172" s="142" t="s">
        <v>239</v>
      </c>
    </row>
    <row r="173" spans="2:65" s="12" customFormat="1">
      <c r="B173" s="154"/>
      <c r="D173" s="155" t="s">
        <v>144</v>
      </c>
      <c r="F173" s="157" t="s">
        <v>240</v>
      </c>
      <c r="H173" s="158">
        <v>40.75</v>
      </c>
      <c r="I173" s="159"/>
      <c r="L173" s="154"/>
      <c r="M173" s="160"/>
      <c r="T173" s="161"/>
      <c r="AT173" s="156" t="s">
        <v>144</v>
      </c>
      <c r="AU173" s="156" t="s">
        <v>85</v>
      </c>
      <c r="AV173" s="12" t="s">
        <v>85</v>
      </c>
      <c r="AW173" s="12" t="s">
        <v>4</v>
      </c>
      <c r="AX173" s="12" t="s">
        <v>83</v>
      </c>
      <c r="AY173" s="156" t="s">
        <v>129</v>
      </c>
    </row>
    <row r="174" spans="2:65" s="11" customFormat="1" ht="22.75" customHeight="1">
      <c r="B174" s="119"/>
      <c r="D174" s="120" t="s">
        <v>74</v>
      </c>
      <c r="E174" s="129" t="s">
        <v>241</v>
      </c>
      <c r="F174" s="129" t="s">
        <v>242</v>
      </c>
      <c r="I174" s="122"/>
      <c r="J174" s="130">
        <f>BK174</f>
        <v>0</v>
      </c>
      <c r="L174" s="119"/>
      <c r="M174" s="124"/>
      <c r="P174" s="125">
        <f>SUM(P175:P205)</f>
        <v>0</v>
      </c>
      <c r="R174" s="125">
        <f>SUM(R175:R205)</f>
        <v>0.10257208000000001</v>
      </c>
      <c r="T174" s="126">
        <f>SUM(T175:T205)</f>
        <v>2.5419493499999999</v>
      </c>
      <c r="AR174" s="120" t="s">
        <v>85</v>
      </c>
      <c r="AT174" s="127" t="s">
        <v>74</v>
      </c>
      <c r="AU174" s="127" t="s">
        <v>83</v>
      </c>
      <c r="AY174" s="120" t="s">
        <v>129</v>
      </c>
      <c r="BK174" s="128">
        <f>SUM(BK175:BK205)</f>
        <v>0</v>
      </c>
    </row>
    <row r="175" spans="2:65" s="1" customFormat="1" ht="16.5" customHeight="1">
      <c r="B175" s="31"/>
      <c r="C175" s="131" t="s">
        <v>7</v>
      </c>
      <c r="D175" s="131" t="s">
        <v>132</v>
      </c>
      <c r="E175" s="132" t="s">
        <v>243</v>
      </c>
      <c r="F175" s="133" t="s">
        <v>244</v>
      </c>
      <c r="G175" s="134" t="s">
        <v>245</v>
      </c>
      <c r="H175" s="135">
        <v>17.46</v>
      </c>
      <c r="I175" s="136"/>
      <c r="J175" s="137">
        <f>ROUND(I175*H175,2)</f>
        <v>0</v>
      </c>
      <c r="K175" s="133" t="s">
        <v>1</v>
      </c>
      <c r="L175" s="31"/>
      <c r="M175" s="138" t="s">
        <v>1</v>
      </c>
      <c r="N175" s="139" t="s">
        <v>40</v>
      </c>
      <c r="P175" s="140">
        <f>O175*H175</f>
        <v>0</v>
      </c>
      <c r="Q175" s="140">
        <v>0</v>
      </c>
      <c r="R175" s="140">
        <f>Q175*H175</f>
        <v>0</v>
      </c>
      <c r="S175" s="140">
        <v>8.8099999999999998E-2</v>
      </c>
      <c r="T175" s="141">
        <f>S175*H175</f>
        <v>1.5382260000000001</v>
      </c>
      <c r="AR175" s="142" t="s">
        <v>209</v>
      </c>
      <c r="AT175" s="142" t="s">
        <v>132</v>
      </c>
      <c r="AU175" s="142" t="s">
        <v>85</v>
      </c>
      <c r="AY175" s="16" t="s">
        <v>129</v>
      </c>
      <c r="BE175" s="143">
        <f>IF(N175="základní",J175,0)</f>
        <v>0</v>
      </c>
      <c r="BF175" s="143">
        <f>IF(N175="snížená",J175,0)</f>
        <v>0</v>
      </c>
      <c r="BG175" s="143">
        <f>IF(N175="zákl. přenesená",J175,0)</f>
        <v>0</v>
      </c>
      <c r="BH175" s="143">
        <f>IF(N175="sníž. přenesená",J175,0)</f>
        <v>0</v>
      </c>
      <c r="BI175" s="143">
        <f>IF(N175="nulová",J175,0)</f>
        <v>0</v>
      </c>
      <c r="BJ175" s="16" t="s">
        <v>83</v>
      </c>
      <c r="BK175" s="143">
        <f>ROUND(I175*H175,2)</f>
        <v>0</v>
      </c>
      <c r="BL175" s="16" t="s">
        <v>209</v>
      </c>
      <c r="BM175" s="142" t="s">
        <v>246</v>
      </c>
    </row>
    <row r="176" spans="2:65" s="12" customFormat="1">
      <c r="B176" s="154"/>
      <c r="D176" s="155" t="s">
        <v>144</v>
      </c>
      <c r="E176" s="156" t="s">
        <v>1</v>
      </c>
      <c r="F176" s="157" t="s">
        <v>247</v>
      </c>
      <c r="H176" s="158">
        <v>17.46</v>
      </c>
      <c r="I176" s="159"/>
      <c r="L176" s="154"/>
      <c r="M176" s="160"/>
      <c r="T176" s="161"/>
      <c r="AT176" s="156" t="s">
        <v>144</v>
      </c>
      <c r="AU176" s="156" t="s">
        <v>85</v>
      </c>
      <c r="AV176" s="12" t="s">
        <v>85</v>
      </c>
      <c r="AW176" s="12" t="s">
        <v>31</v>
      </c>
      <c r="AX176" s="12" t="s">
        <v>83</v>
      </c>
      <c r="AY176" s="156" t="s">
        <v>129</v>
      </c>
    </row>
    <row r="177" spans="2:65" s="1" customFormat="1" ht="24.15" customHeight="1">
      <c r="B177" s="31"/>
      <c r="C177" s="131" t="s">
        <v>248</v>
      </c>
      <c r="D177" s="131" t="s">
        <v>132</v>
      </c>
      <c r="E177" s="132" t="s">
        <v>249</v>
      </c>
      <c r="F177" s="133" t="s">
        <v>250</v>
      </c>
      <c r="G177" s="134" t="s">
        <v>150</v>
      </c>
      <c r="H177" s="135">
        <v>13.442</v>
      </c>
      <c r="I177" s="136"/>
      <c r="J177" s="137">
        <f>ROUND(I177*H177,2)</f>
        <v>0</v>
      </c>
      <c r="K177" s="133" t="s">
        <v>136</v>
      </c>
      <c r="L177" s="31"/>
      <c r="M177" s="138" t="s">
        <v>1</v>
      </c>
      <c r="N177" s="139" t="s">
        <v>40</v>
      </c>
      <c r="P177" s="140">
        <f>O177*H177</f>
        <v>0</v>
      </c>
      <c r="Q177" s="140">
        <v>0</v>
      </c>
      <c r="R177" s="140">
        <f>Q177*H177</f>
        <v>0</v>
      </c>
      <c r="S177" s="140">
        <v>2.4649999999999998E-2</v>
      </c>
      <c r="T177" s="141">
        <f>S177*H177</f>
        <v>0.33134529999999995</v>
      </c>
      <c r="AR177" s="142" t="s">
        <v>209</v>
      </c>
      <c r="AT177" s="142" t="s">
        <v>132</v>
      </c>
      <c r="AU177" s="142" t="s">
        <v>85</v>
      </c>
      <c r="AY177" s="16" t="s">
        <v>129</v>
      </c>
      <c r="BE177" s="143">
        <f>IF(N177="základní",J177,0)</f>
        <v>0</v>
      </c>
      <c r="BF177" s="143">
        <f>IF(N177="snížená",J177,0)</f>
        <v>0</v>
      </c>
      <c r="BG177" s="143">
        <f>IF(N177="zákl. přenesená",J177,0)</f>
        <v>0</v>
      </c>
      <c r="BH177" s="143">
        <f>IF(N177="sníž. přenesená",J177,0)</f>
        <v>0</v>
      </c>
      <c r="BI177" s="143">
        <f>IF(N177="nulová",J177,0)</f>
        <v>0</v>
      </c>
      <c r="BJ177" s="16" t="s">
        <v>83</v>
      </c>
      <c r="BK177" s="143">
        <f>ROUND(I177*H177,2)</f>
        <v>0</v>
      </c>
      <c r="BL177" s="16" t="s">
        <v>209</v>
      </c>
      <c r="BM177" s="142" t="s">
        <v>251</v>
      </c>
    </row>
    <row r="178" spans="2:65" s="12" customFormat="1">
      <c r="B178" s="154"/>
      <c r="D178" s="155" t="s">
        <v>144</v>
      </c>
      <c r="E178" s="156" t="s">
        <v>1</v>
      </c>
      <c r="F178" s="157" t="s">
        <v>252</v>
      </c>
      <c r="H178" s="158">
        <v>5.72</v>
      </c>
      <c r="I178" s="159"/>
      <c r="L178" s="154"/>
      <c r="M178" s="160"/>
      <c r="T178" s="161"/>
      <c r="AT178" s="156" t="s">
        <v>144</v>
      </c>
      <c r="AU178" s="156" t="s">
        <v>85</v>
      </c>
      <c r="AV178" s="12" t="s">
        <v>85</v>
      </c>
      <c r="AW178" s="12" t="s">
        <v>31</v>
      </c>
      <c r="AX178" s="12" t="s">
        <v>75</v>
      </c>
      <c r="AY178" s="156" t="s">
        <v>129</v>
      </c>
    </row>
    <row r="179" spans="2:65" s="12" customFormat="1">
      <c r="B179" s="154"/>
      <c r="D179" s="155" t="s">
        <v>144</v>
      </c>
      <c r="E179" s="156" t="s">
        <v>1</v>
      </c>
      <c r="F179" s="157" t="s">
        <v>253</v>
      </c>
      <c r="H179" s="158">
        <v>4.3760000000000003</v>
      </c>
      <c r="I179" s="159"/>
      <c r="L179" s="154"/>
      <c r="M179" s="160"/>
      <c r="T179" s="161"/>
      <c r="AT179" s="156" t="s">
        <v>144</v>
      </c>
      <c r="AU179" s="156" t="s">
        <v>85</v>
      </c>
      <c r="AV179" s="12" t="s">
        <v>85</v>
      </c>
      <c r="AW179" s="12" t="s">
        <v>31</v>
      </c>
      <c r="AX179" s="12" t="s">
        <v>75</v>
      </c>
      <c r="AY179" s="156" t="s">
        <v>129</v>
      </c>
    </row>
    <row r="180" spans="2:65" s="12" customFormat="1">
      <c r="B180" s="154"/>
      <c r="D180" s="155" t="s">
        <v>144</v>
      </c>
      <c r="E180" s="156" t="s">
        <v>1</v>
      </c>
      <c r="F180" s="157" t="s">
        <v>254</v>
      </c>
      <c r="H180" s="158">
        <v>3.3460000000000001</v>
      </c>
      <c r="I180" s="159"/>
      <c r="L180" s="154"/>
      <c r="M180" s="160"/>
      <c r="T180" s="161"/>
      <c r="AT180" s="156" t="s">
        <v>144</v>
      </c>
      <c r="AU180" s="156" t="s">
        <v>85</v>
      </c>
      <c r="AV180" s="12" t="s">
        <v>85</v>
      </c>
      <c r="AW180" s="12" t="s">
        <v>31</v>
      </c>
      <c r="AX180" s="12" t="s">
        <v>75</v>
      </c>
      <c r="AY180" s="156" t="s">
        <v>129</v>
      </c>
    </row>
    <row r="181" spans="2:65" s="13" customFormat="1">
      <c r="B181" s="162"/>
      <c r="D181" s="155" t="s">
        <v>144</v>
      </c>
      <c r="E181" s="163" t="s">
        <v>1</v>
      </c>
      <c r="F181" s="164" t="s">
        <v>154</v>
      </c>
      <c r="H181" s="165">
        <v>13.442</v>
      </c>
      <c r="I181" s="166"/>
      <c r="L181" s="162"/>
      <c r="M181" s="167"/>
      <c r="T181" s="168"/>
      <c r="AT181" s="163" t="s">
        <v>144</v>
      </c>
      <c r="AU181" s="163" t="s">
        <v>85</v>
      </c>
      <c r="AV181" s="13" t="s">
        <v>137</v>
      </c>
      <c r="AW181" s="13" t="s">
        <v>31</v>
      </c>
      <c r="AX181" s="13" t="s">
        <v>83</v>
      </c>
      <c r="AY181" s="163" t="s">
        <v>129</v>
      </c>
    </row>
    <row r="182" spans="2:65" s="1" customFormat="1" ht="24.15" customHeight="1">
      <c r="B182" s="31"/>
      <c r="C182" s="131" t="s">
        <v>255</v>
      </c>
      <c r="D182" s="131" t="s">
        <v>132</v>
      </c>
      <c r="E182" s="132" t="s">
        <v>256</v>
      </c>
      <c r="F182" s="133" t="s">
        <v>257</v>
      </c>
      <c r="G182" s="134" t="s">
        <v>150</v>
      </c>
      <c r="H182" s="135">
        <v>27.277000000000001</v>
      </c>
      <c r="I182" s="136"/>
      <c r="J182" s="137">
        <f>ROUND(I182*H182,2)</f>
        <v>0</v>
      </c>
      <c r="K182" s="133" t="s">
        <v>136</v>
      </c>
      <c r="L182" s="31"/>
      <c r="M182" s="138" t="s">
        <v>1</v>
      </c>
      <c r="N182" s="139" t="s">
        <v>40</v>
      </c>
      <c r="P182" s="140">
        <f>O182*H182</f>
        <v>0</v>
      </c>
      <c r="Q182" s="140">
        <v>0</v>
      </c>
      <c r="R182" s="140">
        <f>Q182*H182</f>
        <v>0</v>
      </c>
      <c r="S182" s="140">
        <v>2.4649999999999998E-2</v>
      </c>
      <c r="T182" s="141">
        <f>S182*H182</f>
        <v>0.67237804999999995</v>
      </c>
      <c r="AR182" s="142" t="s">
        <v>209</v>
      </c>
      <c r="AT182" s="142" t="s">
        <v>132</v>
      </c>
      <c r="AU182" s="142" t="s">
        <v>85</v>
      </c>
      <c r="AY182" s="16" t="s">
        <v>129</v>
      </c>
      <c r="BE182" s="143">
        <f>IF(N182="základní",J182,0)</f>
        <v>0</v>
      </c>
      <c r="BF182" s="143">
        <f>IF(N182="snížená",J182,0)</f>
        <v>0</v>
      </c>
      <c r="BG182" s="143">
        <f>IF(N182="zákl. přenesená",J182,0)</f>
        <v>0</v>
      </c>
      <c r="BH182" s="143">
        <f>IF(N182="sníž. přenesená",J182,0)</f>
        <v>0</v>
      </c>
      <c r="BI182" s="143">
        <f>IF(N182="nulová",J182,0)</f>
        <v>0</v>
      </c>
      <c r="BJ182" s="16" t="s">
        <v>83</v>
      </c>
      <c r="BK182" s="143">
        <f>ROUND(I182*H182,2)</f>
        <v>0</v>
      </c>
      <c r="BL182" s="16" t="s">
        <v>209</v>
      </c>
      <c r="BM182" s="142" t="s">
        <v>258</v>
      </c>
    </row>
    <row r="183" spans="2:65" s="12" customFormat="1">
      <c r="B183" s="154"/>
      <c r="D183" s="155" t="s">
        <v>144</v>
      </c>
      <c r="E183" s="156" t="s">
        <v>1</v>
      </c>
      <c r="F183" s="157" t="s">
        <v>259</v>
      </c>
      <c r="H183" s="158">
        <v>27.277000000000001</v>
      </c>
      <c r="I183" s="159"/>
      <c r="L183" s="154"/>
      <c r="M183" s="160"/>
      <c r="T183" s="161"/>
      <c r="AT183" s="156" t="s">
        <v>144</v>
      </c>
      <c r="AU183" s="156" t="s">
        <v>85</v>
      </c>
      <c r="AV183" s="12" t="s">
        <v>85</v>
      </c>
      <c r="AW183" s="12" t="s">
        <v>31</v>
      </c>
      <c r="AX183" s="12" t="s">
        <v>83</v>
      </c>
      <c r="AY183" s="156" t="s">
        <v>129</v>
      </c>
    </row>
    <row r="184" spans="2:65" s="1" customFormat="1" ht="24.15" customHeight="1">
      <c r="B184" s="31"/>
      <c r="C184" s="131" t="s">
        <v>260</v>
      </c>
      <c r="D184" s="131" t="s">
        <v>132</v>
      </c>
      <c r="E184" s="132" t="s">
        <v>261</v>
      </c>
      <c r="F184" s="133" t="s">
        <v>262</v>
      </c>
      <c r="G184" s="134" t="s">
        <v>157</v>
      </c>
      <c r="H184" s="135">
        <v>1</v>
      </c>
      <c r="I184" s="136"/>
      <c r="J184" s="137">
        <f t="shared" ref="J184:J191" si="0">ROUND(I184*H184,2)</f>
        <v>0</v>
      </c>
      <c r="K184" s="133" t="s">
        <v>136</v>
      </c>
      <c r="L184" s="31"/>
      <c r="M184" s="138" t="s">
        <v>1</v>
      </c>
      <c r="N184" s="139" t="s">
        <v>40</v>
      </c>
      <c r="P184" s="140">
        <f t="shared" ref="P184:P191" si="1">O184*H184</f>
        <v>0</v>
      </c>
      <c r="Q184" s="140">
        <v>0</v>
      </c>
      <c r="R184" s="140">
        <f t="shared" ref="R184:R191" si="2">Q184*H184</f>
        <v>0</v>
      </c>
      <c r="S184" s="140">
        <v>0</v>
      </c>
      <c r="T184" s="141">
        <f t="shared" ref="T184:T191" si="3">S184*H184</f>
        <v>0</v>
      </c>
      <c r="AR184" s="142" t="s">
        <v>209</v>
      </c>
      <c r="AT184" s="142" t="s">
        <v>132</v>
      </c>
      <c r="AU184" s="142" t="s">
        <v>85</v>
      </c>
      <c r="AY184" s="16" t="s">
        <v>129</v>
      </c>
      <c r="BE184" s="143">
        <f t="shared" ref="BE184:BE191" si="4">IF(N184="základní",J184,0)</f>
        <v>0</v>
      </c>
      <c r="BF184" s="143">
        <f t="shared" ref="BF184:BF191" si="5">IF(N184="snížená",J184,0)</f>
        <v>0</v>
      </c>
      <c r="BG184" s="143">
        <f t="shared" ref="BG184:BG191" si="6">IF(N184="zákl. přenesená",J184,0)</f>
        <v>0</v>
      </c>
      <c r="BH184" s="143">
        <f t="shared" ref="BH184:BH191" si="7">IF(N184="sníž. přenesená",J184,0)</f>
        <v>0</v>
      </c>
      <c r="BI184" s="143">
        <f t="shared" ref="BI184:BI191" si="8">IF(N184="nulová",J184,0)</f>
        <v>0</v>
      </c>
      <c r="BJ184" s="16" t="s">
        <v>83</v>
      </c>
      <c r="BK184" s="143">
        <f t="shared" ref="BK184:BK191" si="9">ROUND(I184*H184,2)</f>
        <v>0</v>
      </c>
      <c r="BL184" s="16" t="s">
        <v>209</v>
      </c>
      <c r="BM184" s="142" t="s">
        <v>263</v>
      </c>
    </row>
    <row r="185" spans="2:65" s="1" customFormat="1" ht="24.15" customHeight="1">
      <c r="B185" s="31"/>
      <c r="C185" s="144" t="s">
        <v>264</v>
      </c>
      <c r="D185" s="144" t="s">
        <v>139</v>
      </c>
      <c r="E185" s="145" t="s">
        <v>265</v>
      </c>
      <c r="F185" s="146" t="s">
        <v>266</v>
      </c>
      <c r="G185" s="147" t="s">
        <v>157</v>
      </c>
      <c r="H185" s="148">
        <v>1</v>
      </c>
      <c r="I185" s="149"/>
      <c r="J185" s="150">
        <f t="shared" si="0"/>
        <v>0</v>
      </c>
      <c r="K185" s="146" t="s">
        <v>1</v>
      </c>
      <c r="L185" s="151"/>
      <c r="M185" s="152" t="s">
        <v>1</v>
      </c>
      <c r="N185" s="153" t="s">
        <v>40</v>
      </c>
      <c r="P185" s="140">
        <f t="shared" si="1"/>
        <v>0</v>
      </c>
      <c r="Q185" s="140">
        <v>1.95E-2</v>
      </c>
      <c r="R185" s="140">
        <f t="shared" si="2"/>
        <v>1.95E-2</v>
      </c>
      <c r="S185" s="140">
        <v>0</v>
      </c>
      <c r="T185" s="141">
        <f t="shared" si="3"/>
        <v>0</v>
      </c>
      <c r="AR185" s="142" t="s">
        <v>233</v>
      </c>
      <c r="AT185" s="142" t="s">
        <v>139</v>
      </c>
      <c r="AU185" s="142" t="s">
        <v>85</v>
      </c>
      <c r="AY185" s="16" t="s">
        <v>129</v>
      </c>
      <c r="BE185" s="143">
        <f t="shared" si="4"/>
        <v>0</v>
      </c>
      <c r="BF185" s="143">
        <f t="shared" si="5"/>
        <v>0</v>
      </c>
      <c r="BG185" s="143">
        <f t="shared" si="6"/>
        <v>0</v>
      </c>
      <c r="BH185" s="143">
        <f t="shared" si="7"/>
        <v>0</v>
      </c>
      <c r="BI185" s="143">
        <f t="shared" si="8"/>
        <v>0</v>
      </c>
      <c r="BJ185" s="16" t="s">
        <v>83</v>
      </c>
      <c r="BK185" s="143">
        <f t="shared" si="9"/>
        <v>0</v>
      </c>
      <c r="BL185" s="16" t="s">
        <v>209</v>
      </c>
      <c r="BM185" s="142" t="s">
        <v>267</v>
      </c>
    </row>
    <row r="186" spans="2:65" s="1" customFormat="1" ht="21.75" customHeight="1">
      <c r="B186" s="31"/>
      <c r="C186" s="131" t="s">
        <v>268</v>
      </c>
      <c r="D186" s="131" t="s">
        <v>132</v>
      </c>
      <c r="E186" s="132" t="s">
        <v>269</v>
      </c>
      <c r="F186" s="133" t="s">
        <v>270</v>
      </c>
      <c r="G186" s="134" t="s">
        <v>157</v>
      </c>
      <c r="H186" s="135">
        <v>1</v>
      </c>
      <c r="I186" s="136"/>
      <c r="J186" s="137">
        <f t="shared" si="0"/>
        <v>0</v>
      </c>
      <c r="K186" s="133" t="s">
        <v>136</v>
      </c>
      <c r="L186" s="31"/>
      <c r="M186" s="138" t="s">
        <v>1</v>
      </c>
      <c r="N186" s="139" t="s">
        <v>40</v>
      </c>
      <c r="P186" s="140">
        <f t="shared" si="1"/>
        <v>0</v>
      </c>
      <c r="Q186" s="140">
        <v>0</v>
      </c>
      <c r="R186" s="140">
        <f t="shared" si="2"/>
        <v>0</v>
      </c>
      <c r="S186" s="140">
        <v>0</v>
      </c>
      <c r="T186" s="141">
        <f t="shared" si="3"/>
        <v>0</v>
      </c>
      <c r="AR186" s="142" t="s">
        <v>209</v>
      </c>
      <c r="AT186" s="142" t="s">
        <v>132</v>
      </c>
      <c r="AU186" s="142" t="s">
        <v>85</v>
      </c>
      <c r="AY186" s="16" t="s">
        <v>129</v>
      </c>
      <c r="BE186" s="143">
        <f t="shared" si="4"/>
        <v>0</v>
      </c>
      <c r="BF186" s="143">
        <f t="shared" si="5"/>
        <v>0</v>
      </c>
      <c r="BG186" s="143">
        <f t="shared" si="6"/>
        <v>0</v>
      </c>
      <c r="BH186" s="143">
        <f t="shared" si="7"/>
        <v>0</v>
      </c>
      <c r="BI186" s="143">
        <f t="shared" si="8"/>
        <v>0</v>
      </c>
      <c r="BJ186" s="16" t="s">
        <v>83</v>
      </c>
      <c r="BK186" s="143">
        <f t="shared" si="9"/>
        <v>0</v>
      </c>
      <c r="BL186" s="16" t="s">
        <v>209</v>
      </c>
      <c r="BM186" s="142" t="s">
        <v>271</v>
      </c>
    </row>
    <row r="187" spans="2:65" s="1" customFormat="1" ht="16.5" customHeight="1">
      <c r="B187" s="31"/>
      <c r="C187" s="144" t="s">
        <v>272</v>
      </c>
      <c r="D187" s="144" t="s">
        <v>139</v>
      </c>
      <c r="E187" s="145" t="s">
        <v>273</v>
      </c>
      <c r="F187" s="146" t="s">
        <v>274</v>
      </c>
      <c r="G187" s="147" t="s">
        <v>157</v>
      </c>
      <c r="H187" s="148">
        <v>1</v>
      </c>
      <c r="I187" s="149"/>
      <c r="J187" s="150">
        <f t="shared" si="0"/>
        <v>0</v>
      </c>
      <c r="K187" s="146" t="s">
        <v>136</v>
      </c>
      <c r="L187" s="151"/>
      <c r="M187" s="152" t="s">
        <v>1</v>
      </c>
      <c r="N187" s="153" t="s">
        <v>40</v>
      </c>
      <c r="P187" s="140">
        <f t="shared" si="1"/>
        <v>0</v>
      </c>
      <c r="Q187" s="140">
        <v>2.2000000000000001E-3</v>
      </c>
      <c r="R187" s="140">
        <f t="shared" si="2"/>
        <v>2.2000000000000001E-3</v>
      </c>
      <c r="S187" s="140">
        <v>0</v>
      </c>
      <c r="T187" s="141">
        <f t="shared" si="3"/>
        <v>0</v>
      </c>
      <c r="AR187" s="142" t="s">
        <v>233</v>
      </c>
      <c r="AT187" s="142" t="s">
        <v>139</v>
      </c>
      <c r="AU187" s="142" t="s">
        <v>85</v>
      </c>
      <c r="AY187" s="16" t="s">
        <v>129</v>
      </c>
      <c r="BE187" s="143">
        <f t="shared" si="4"/>
        <v>0</v>
      </c>
      <c r="BF187" s="143">
        <f t="shared" si="5"/>
        <v>0</v>
      </c>
      <c r="BG187" s="143">
        <f t="shared" si="6"/>
        <v>0</v>
      </c>
      <c r="BH187" s="143">
        <f t="shared" si="7"/>
        <v>0</v>
      </c>
      <c r="BI187" s="143">
        <f t="shared" si="8"/>
        <v>0</v>
      </c>
      <c r="BJ187" s="16" t="s">
        <v>83</v>
      </c>
      <c r="BK187" s="143">
        <f t="shared" si="9"/>
        <v>0</v>
      </c>
      <c r="BL187" s="16" t="s">
        <v>209</v>
      </c>
      <c r="BM187" s="142" t="s">
        <v>275</v>
      </c>
    </row>
    <row r="188" spans="2:65" s="1" customFormat="1" ht="24.15" customHeight="1">
      <c r="B188" s="31"/>
      <c r="C188" s="131" t="s">
        <v>276</v>
      </c>
      <c r="D188" s="131" t="s">
        <v>132</v>
      </c>
      <c r="E188" s="132" t="s">
        <v>277</v>
      </c>
      <c r="F188" s="133" t="s">
        <v>278</v>
      </c>
      <c r="G188" s="134" t="s">
        <v>157</v>
      </c>
      <c r="H188" s="135">
        <v>1</v>
      </c>
      <c r="I188" s="136"/>
      <c r="J188" s="137">
        <f t="shared" si="0"/>
        <v>0</v>
      </c>
      <c r="K188" s="133" t="s">
        <v>136</v>
      </c>
      <c r="L188" s="31"/>
      <c r="M188" s="138" t="s">
        <v>1</v>
      </c>
      <c r="N188" s="139" t="s">
        <v>40</v>
      </c>
      <c r="P188" s="140">
        <f t="shared" si="1"/>
        <v>0</v>
      </c>
      <c r="Q188" s="140">
        <v>0</v>
      </c>
      <c r="R188" s="140">
        <f t="shared" si="2"/>
        <v>0</v>
      </c>
      <c r="S188" s="140">
        <v>0</v>
      </c>
      <c r="T188" s="141">
        <f t="shared" si="3"/>
        <v>0</v>
      </c>
      <c r="AR188" s="142" t="s">
        <v>209</v>
      </c>
      <c r="AT188" s="142" t="s">
        <v>132</v>
      </c>
      <c r="AU188" s="142" t="s">
        <v>85</v>
      </c>
      <c r="AY188" s="16" t="s">
        <v>129</v>
      </c>
      <c r="BE188" s="143">
        <f t="shared" si="4"/>
        <v>0</v>
      </c>
      <c r="BF188" s="143">
        <f t="shared" si="5"/>
        <v>0</v>
      </c>
      <c r="BG188" s="143">
        <f t="shared" si="6"/>
        <v>0</v>
      </c>
      <c r="BH188" s="143">
        <f t="shared" si="7"/>
        <v>0</v>
      </c>
      <c r="BI188" s="143">
        <f t="shared" si="8"/>
        <v>0</v>
      </c>
      <c r="BJ188" s="16" t="s">
        <v>83</v>
      </c>
      <c r="BK188" s="143">
        <f t="shared" si="9"/>
        <v>0</v>
      </c>
      <c r="BL188" s="16" t="s">
        <v>209</v>
      </c>
      <c r="BM188" s="142" t="s">
        <v>279</v>
      </c>
    </row>
    <row r="189" spans="2:65" s="1" customFormat="1" ht="16.5" customHeight="1">
      <c r="B189" s="31"/>
      <c r="C189" s="144" t="s">
        <v>280</v>
      </c>
      <c r="D189" s="144" t="s">
        <v>139</v>
      </c>
      <c r="E189" s="145" t="s">
        <v>281</v>
      </c>
      <c r="F189" s="146" t="s">
        <v>282</v>
      </c>
      <c r="G189" s="147" t="s">
        <v>157</v>
      </c>
      <c r="H189" s="148">
        <v>1</v>
      </c>
      <c r="I189" s="149"/>
      <c r="J189" s="150">
        <f t="shared" si="0"/>
        <v>0</v>
      </c>
      <c r="K189" s="146" t="s">
        <v>136</v>
      </c>
      <c r="L189" s="151"/>
      <c r="M189" s="152" t="s">
        <v>1</v>
      </c>
      <c r="N189" s="153" t="s">
        <v>40</v>
      </c>
      <c r="P189" s="140">
        <f t="shared" si="1"/>
        <v>0</v>
      </c>
      <c r="Q189" s="140">
        <v>2.3999999999999998E-3</v>
      </c>
      <c r="R189" s="140">
        <f t="shared" si="2"/>
        <v>2.3999999999999998E-3</v>
      </c>
      <c r="S189" s="140">
        <v>0</v>
      </c>
      <c r="T189" s="141">
        <f t="shared" si="3"/>
        <v>0</v>
      </c>
      <c r="AR189" s="142" t="s">
        <v>233</v>
      </c>
      <c r="AT189" s="142" t="s">
        <v>139</v>
      </c>
      <c r="AU189" s="142" t="s">
        <v>85</v>
      </c>
      <c r="AY189" s="16" t="s">
        <v>129</v>
      </c>
      <c r="BE189" s="143">
        <f t="shared" si="4"/>
        <v>0</v>
      </c>
      <c r="BF189" s="143">
        <f t="shared" si="5"/>
        <v>0</v>
      </c>
      <c r="BG189" s="143">
        <f t="shared" si="6"/>
        <v>0</v>
      </c>
      <c r="BH189" s="143">
        <f t="shared" si="7"/>
        <v>0</v>
      </c>
      <c r="BI189" s="143">
        <f t="shared" si="8"/>
        <v>0</v>
      </c>
      <c r="BJ189" s="16" t="s">
        <v>83</v>
      </c>
      <c r="BK189" s="143">
        <f t="shared" si="9"/>
        <v>0</v>
      </c>
      <c r="BL189" s="16" t="s">
        <v>209</v>
      </c>
      <c r="BM189" s="142" t="s">
        <v>283</v>
      </c>
    </row>
    <row r="190" spans="2:65" s="1" customFormat="1" ht="24.15" customHeight="1">
      <c r="B190" s="31"/>
      <c r="C190" s="131" t="s">
        <v>284</v>
      </c>
      <c r="D190" s="131" t="s">
        <v>132</v>
      </c>
      <c r="E190" s="132" t="s">
        <v>285</v>
      </c>
      <c r="F190" s="133" t="s">
        <v>286</v>
      </c>
      <c r="G190" s="134" t="s">
        <v>150</v>
      </c>
      <c r="H190" s="135">
        <v>13.442</v>
      </c>
      <c r="I190" s="136"/>
      <c r="J190" s="137">
        <f t="shared" si="0"/>
        <v>0</v>
      </c>
      <c r="K190" s="133" t="s">
        <v>136</v>
      </c>
      <c r="L190" s="31"/>
      <c r="M190" s="138" t="s">
        <v>1</v>
      </c>
      <c r="N190" s="139" t="s">
        <v>40</v>
      </c>
      <c r="P190" s="140">
        <f t="shared" si="1"/>
        <v>0</v>
      </c>
      <c r="Q190" s="140">
        <v>0</v>
      </c>
      <c r="R190" s="140">
        <f t="shared" si="2"/>
        <v>0</v>
      </c>
      <c r="S190" s="140">
        <v>0</v>
      </c>
      <c r="T190" s="141">
        <f t="shared" si="3"/>
        <v>0</v>
      </c>
      <c r="AR190" s="142" t="s">
        <v>209</v>
      </c>
      <c r="AT190" s="142" t="s">
        <v>132</v>
      </c>
      <c r="AU190" s="142" t="s">
        <v>85</v>
      </c>
      <c r="AY190" s="16" t="s">
        <v>129</v>
      </c>
      <c r="BE190" s="143">
        <f t="shared" si="4"/>
        <v>0</v>
      </c>
      <c r="BF190" s="143">
        <f t="shared" si="5"/>
        <v>0</v>
      </c>
      <c r="BG190" s="143">
        <f t="shared" si="6"/>
        <v>0</v>
      </c>
      <c r="BH190" s="143">
        <f t="shared" si="7"/>
        <v>0</v>
      </c>
      <c r="BI190" s="143">
        <f t="shared" si="8"/>
        <v>0</v>
      </c>
      <c r="BJ190" s="16" t="s">
        <v>83</v>
      </c>
      <c r="BK190" s="143">
        <f t="shared" si="9"/>
        <v>0</v>
      </c>
      <c r="BL190" s="16" t="s">
        <v>209</v>
      </c>
      <c r="BM190" s="142" t="s">
        <v>287</v>
      </c>
    </row>
    <row r="191" spans="2:65" s="1" customFormat="1" ht="16.5" customHeight="1">
      <c r="B191" s="31"/>
      <c r="C191" s="144" t="s">
        <v>288</v>
      </c>
      <c r="D191" s="144" t="s">
        <v>139</v>
      </c>
      <c r="E191" s="145" t="s">
        <v>289</v>
      </c>
      <c r="F191" s="146" t="s">
        <v>290</v>
      </c>
      <c r="G191" s="147" t="s">
        <v>150</v>
      </c>
      <c r="H191" s="148">
        <v>2.9569999999999999</v>
      </c>
      <c r="I191" s="149"/>
      <c r="J191" s="150">
        <f t="shared" si="0"/>
        <v>0</v>
      </c>
      <c r="K191" s="146" t="s">
        <v>1</v>
      </c>
      <c r="L191" s="151"/>
      <c r="M191" s="152" t="s">
        <v>1</v>
      </c>
      <c r="N191" s="153" t="s">
        <v>40</v>
      </c>
      <c r="P191" s="140">
        <f t="shared" si="1"/>
        <v>0</v>
      </c>
      <c r="Q191" s="140">
        <v>8.7600000000000004E-3</v>
      </c>
      <c r="R191" s="140">
        <f t="shared" si="2"/>
        <v>2.5903320000000001E-2</v>
      </c>
      <c r="S191" s="140">
        <v>0</v>
      </c>
      <c r="T191" s="141">
        <f t="shared" si="3"/>
        <v>0</v>
      </c>
      <c r="AR191" s="142" t="s">
        <v>233</v>
      </c>
      <c r="AT191" s="142" t="s">
        <v>139</v>
      </c>
      <c r="AU191" s="142" t="s">
        <v>85</v>
      </c>
      <c r="AY191" s="16" t="s">
        <v>129</v>
      </c>
      <c r="BE191" s="143">
        <f t="shared" si="4"/>
        <v>0</v>
      </c>
      <c r="BF191" s="143">
        <f t="shared" si="5"/>
        <v>0</v>
      </c>
      <c r="BG191" s="143">
        <f t="shared" si="6"/>
        <v>0</v>
      </c>
      <c r="BH191" s="143">
        <f t="shared" si="7"/>
        <v>0</v>
      </c>
      <c r="BI191" s="143">
        <f t="shared" si="8"/>
        <v>0</v>
      </c>
      <c r="BJ191" s="16" t="s">
        <v>83</v>
      </c>
      <c r="BK191" s="143">
        <f t="shared" si="9"/>
        <v>0</v>
      </c>
      <c r="BL191" s="16" t="s">
        <v>209</v>
      </c>
      <c r="BM191" s="142" t="s">
        <v>291</v>
      </c>
    </row>
    <row r="192" spans="2:65" s="14" customFormat="1">
      <c r="B192" s="170"/>
      <c r="D192" s="155" t="s">
        <v>144</v>
      </c>
      <c r="E192" s="171" t="s">
        <v>1</v>
      </c>
      <c r="F192" s="172" t="s">
        <v>292</v>
      </c>
      <c r="H192" s="171" t="s">
        <v>1</v>
      </c>
      <c r="I192" s="173"/>
      <c r="L192" s="170"/>
      <c r="M192" s="174"/>
      <c r="T192" s="175"/>
      <c r="AT192" s="171" t="s">
        <v>144</v>
      </c>
      <c r="AU192" s="171" t="s">
        <v>85</v>
      </c>
      <c r="AV192" s="14" t="s">
        <v>83</v>
      </c>
      <c r="AW192" s="14" t="s">
        <v>31</v>
      </c>
      <c r="AX192" s="14" t="s">
        <v>75</v>
      </c>
      <c r="AY192" s="171" t="s">
        <v>129</v>
      </c>
    </row>
    <row r="193" spans="2:65" s="12" customFormat="1">
      <c r="B193" s="154"/>
      <c r="D193" s="155" t="s">
        <v>144</v>
      </c>
      <c r="E193" s="156" t="s">
        <v>1</v>
      </c>
      <c r="F193" s="157" t="s">
        <v>293</v>
      </c>
      <c r="H193" s="158">
        <v>5.72</v>
      </c>
      <c r="I193" s="159"/>
      <c r="L193" s="154"/>
      <c r="M193" s="160"/>
      <c r="T193" s="161"/>
      <c r="AT193" s="156" t="s">
        <v>144</v>
      </c>
      <c r="AU193" s="156" t="s">
        <v>85</v>
      </c>
      <c r="AV193" s="12" t="s">
        <v>85</v>
      </c>
      <c r="AW193" s="12" t="s">
        <v>31</v>
      </c>
      <c r="AX193" s="12" t="s">
        <v>75</v>
      </c>
      <c r="AY193" s="156" t="s">
        <v>129</v>
      </c>
    </row>
    <row r="194" spans="2:65" s="12" customFormat="1">
      <c r="B194" s="154"/>
      <c r="D194" s="155" t="s">
        <v>144</v>
      </c>
      <c r="E194" s="156" t="s">
        <v>1</v>
      </c>
      <c r="F194" s="157" t="s">
        <v>294</v>
      </c>
      <c r="H194" s="158">
        <v>4.3760000000000003</v>
      </c>
      <c r="I194" s="159"/>
      <c r="L194" s="154"/>
      <c r="M194" s="160"/>
      <c r="T194" s="161"/>
      <c r="AT194" s="156" t="s">
        <v>144</v>
      </c>
      <c r="AU194" s="156" t="s">
        <v>85</v>
      </c>
      <c r="AV194" s="12" t="s">
        <v>85</v>
      </c>
      <c r="AW194" s="12" t="s">
        <v>31</v>
      </c>
      <c r="AX194" s="12" t="s">
        <v>75</v>
      </c>
      <c r="AY194" s="156" t="s">
        <v>129</v>
      </c>
    </row>
    <row r="195" spans="2:65" s="12" customFormat="1">
      <c r="B195" s="154"/>
      <c r="D195" s="155" t="s">
        <v>144</v>
      </c>
      <c r="E195" s="156" t="s">
        <v>1</v>
      </c>
      <c r="F195" s="157" t="s">
        <v>295</v>
      </c>
      <c r="H195" s="158">
        <v>3.3460000000000001</v>
      </c>
      <c r="I195" s="159"/>
      <c r="L195" s="154"/>
      <c r="M195" s="160"/>
      <c r="T195" s="161"/>
      <c r="AT195" s="156" t="s">
        <v>144</v>
      </c>
      <c r="AU195" s="156" t="s">
        <v>85</v>
      </c>
      <c r="AV195" s="12" t="s">
        <v>85</v>
      </c>
      <c r="AW195" s="12" t="s">
        <v>31</v>
      </c>
      <c r="AX195" s="12" t="s">
        <v>75</v>
      </c>
      <c r="AY195" s="156" t="s">
        <v>129</v>
      </c>
    </row>
    <row r="196" spans="2:65" s="13" customFormat="1">
      <c r="B196" s="162"/>
      <c r="D196" s="155" t="s">
        <v>144</v>
      </c>
      <c r="E196" s="163" t="s">
        <v>1</v>
      </c>
      <c r="F196" s="164" t="s">
        <v>154</v>
      </c>
      <c r="H196" s="165">
        <v>13.442</v>
      </c>
      <c r="I196" s="166"/>
      <c r="L196" s="162"/>
      <c r="M196" s="167"/>
      <c r="T196" s="168"/>
      <c r="AT196" s="163" t="s">
        <v>144</v>
      </c>
      <c r="AU196" s="163" t="s">
        <v>85</v>
      </c>
      <c r="AV196" s="13" t="s">
        <v>137</v>
      </c>
      <c r="AW196" s="13" t="s">
        <v>31</v>
      </c>
      <c r="AX196" s="13" t="s">
        <v>83</v>
      </c>
      <c r="AY196" s="163" t="s">
        <v>129</v>
      </c>
    </row>
    <row r="197" spans="2:65" s="12" customFormat="1">
      <c r="B197" s="154"/>
      <c r="D197" s="155" t="s">
        <v>144</v>
      </c>
      <c r="F197" s="157" t="s">
        <v>296</v>
      </c>
      <c r="H197" s="158">
        <v>2.9569999999999999</v>
      </c>
      <c r="I197" s="159"/>
      <c r="L197" s="154"/>
      <c r="M197" s="160"/>
      <c r="T197" s="161"/>
      <c r="AT197" s="156" t="s">
        <v>144</v>
      </c>
      <c r="AU197" s="156" t="s">
        <v>85</v>
      </c>
      <c r="AV197" s="12" t="s">
        <v>85</v>
      </c>
      <c r="AW197" s="12" t="s">
        <v>4</v>
      </c>
      <c r="AX197" s="12" t="s">
        <v>83</v>
      </c>
      <c r="AY197" s="156" t="s">
        <v>129</v>
      </c>
    </row>
    <row r="198" spans="2:65" s="1" customFormat="1" ht="24.15" customHeight="1">
      <c r="B198" s="31"/>
      <c r="C198" s="131" t="s">
        <v>233</v>
      </c>
      <c r="D198" s="131" t="s">
        <v>132</v>
      </c>
      <c r="E198" s="132" t="s">
        <v>297</v>
      </c>
      <c r="F198" s="133" t="s">
        <v>298</v>
      </c>
      <c r="G198" s="134" t="s">
        <v>150</v>
      </c>
      <c r="H198" s="135">
        <v>27.277000000000001</v>
      </c>
      <c r="I198" s="136"/>
      <c r="J198" s="137">
        <f>ROUND(I198*H198,2)</f>
        <v>0</v>
      </c>
      <c r="K198" s="133" t="s">
        <v>136</v>
      </c>
      <c r="L198" s="31"/>
      <c r="M198" s="138" t="s">
        <v>1</v>
      </c>
      <c r="N198" s="139" t="s">
        <v>40</v>
      </c>
      <c r="P198" s="140">
        <f>O198*H198</f>
        <v>0</v>
      </c>
      <c r="Q198" s="140">
        <v>0</v>
      </c>
      <c r="R198" s="140">
        <f>Q198*H198</f>
        <v>0</v>
      </c>
      <c r="S198" s="140">
        <v>0</v>
      </c>
      <c r="T198" s="141">
        <f>S198*H198</f>
        <v>0</v>
      </c>
      <c r="AR198" s="142" t="s">
        <v>209</v>
      </c>
      <c r="AT198" s="142" t="s">
        <v>132</v>
      </c>
      <c r="AU198" s="142" t="s">
        <v>85</v>
      </c>
      <c r="AY198" s="16" t="s">
        <v>129</v>
      </c>
      <c r="BE198" s="143">
        <f>IF(N198="základní",J198,0)</f>
        <v>0</v>
      </c>
      <c r="BF198" s="143">
        <f>IF(N198="snížená",J198,0)</f>
        <v>0</v>
      </c>
      <c r="BG198" s="143">
        <f>IF(N198="zákl. přenesená",J198,0)</f>
        <v>0</v>
      </c>
      <c r="BH198" s="143">
        <f>IF(N198="sníž. přenesená",J198,0)</f>
        <v>0</v>
      </c>
      <c r="BI198" s="143">
        <f>IF(N198="nulová",J198,0)</f>
        <v>0</v>
      </c>
      <c r="BJ198" s="16" t="s">
        <v>83</v>
      </c>
      <c r="BK198" s="143">
        <f>ROUND(I198*H198,2)</f>
        <v>0</v>
      </c>
      <c r="BL198" s="16" t="s">
        <v>209</v>
      </c>
      <c r="BM198" s="142" t="s">
        <v>299</v>
      </c>
    </row>
    <row r="199" spans="2:65" s="1" customFormat="1" ht="16.5" customHeight="1">
      <c r="B199" s="31"/>
      <c r="C199" s="144" t="s">
        <v>300</v>
      </c>
      <c r="D199" s="144" t="s">
        <v>139</v>
      </c>
      <c r="E199" s="145" t="s">
        <v>289</v>
      </c>
      <c r="F199" s="146" t="s">
        <v>290</v>
      </c>
      <c r="G199" s="147" t="s">
        <v>150</v>
      </c>
      <c r="H199" s="148">
        <v>6.0010000000000003</v>
      </c>
      <c r="I199" s="149"/>
      <c r="J199" s="150">
        <f>ROUND(I199*H199,2)</f>
        <v>0</v>
      </c>
      <c r="K199" s="146" t="s">
        <v>1</v>
      </c>
      <c r="L199" s="151"/>
      <c r="M199" s="152" t="s">
        <v>1</v>
      </c>
      <c r="N199" s="153" t="s">
        <v>40</v>
      </c>
      <c r="P199" s="140">
        <f>O199*H199</f>
        <v>0</v>
      </c>
      <c r="Q199" s="140">
        <v>8.7600000000000004E-3</v>
      </c>
      <c r="R199" s="140">
        <f>Q199*H199</f>
        <v>5.2568760000000006E-2</v>
      </c>
      <c r="S199" s="140">
        <v>0</v>
      </c>
      <c r="T199" s="141">
        <f>S199*H199</f>
        <v>0</v>
      </c>
      <c r="AR199" s="142" t="s">
        <v>233</v>
      </c>
      <c r="AT199" s="142" t="s">
        <v>139</v>
      </c>
      <c r="AU199" s="142" t="s">
        <v>85</v>
      </c>
      <c r="AY199" s="16" t="s">
        <v>129</v>
      </c>
      <c r="BE199" s="143">
        <f>IF(N199="základní",J199,0)</f>
        <v>0</v>
      </c>
      <c r="BF199" s="143">
        <f>IF(N199="snížená",J199,0)</f>
        <v>0</v>
      </c>
      <c r="BG199" s="143">
        <f>IF(N199="zákl. přenesená",J199,0)</f>
        <v>0</v>
      </c>
      <c r="BH199" s="143">
        <f>IF(N199="sníž. přenesená",J199,0)</f>
        <v>0</v>
      </c>
      <c r="BI199" s="143">
        <f>IF(N199="nulová",J199,0)</f>
        <v>0</v>
      </c>
      <c r="BJ199" s="16" t="s">
        <v>83</v>
      </c>
      <c r="BK199" s="143">
        <f>ROUND(I199*H199,2)</f>
        <v>0</v>
      </c>
      <c r="BL199" s="16" t="s">
        <v>209</v>
      </c>
      <c r="BM199" s="142" t="s">
        <v>301</v>
      </c>
    </row>
    <row r="200" spans="2:65" s="14" customFormat="1">
      <c r="B200" s="170"/>
      <c r="D200" s="155" t="s">
        <v>144</v>
      </c>
      <c r="E200" s="171" t="s">
        <v>1</v>
      </c>
      <c r="F200" s="172" t="s">
        <v>292</v>
      </c>
      <c r="H200" s="171" t="s">
        <v>1</v>
      </c>
      <c r="I200" s="173"/>
      <c r="L200" s="170"/>
      <c r="M200" s="174"/>
      <c r="T200" s="175"/>
      <c r="AT200" s="171" t="s">
        <v>144</v>
      </c>
      <c r="AU200" s="171" t="s">
        <v>85</v>
      </c>
      <c r="AV200" s="14" t="s">
        <v>83</v>
      </c>
      <c r="AW200" s="14" t="s">
        <v>31</v>
      </c>
      <c r="AX200" s="14" t="s">
        <v>75</v>
      </c>
      <c r="AY200" s="171" t="s">
        <v>129</v>
      </c>
    </row>
    <row r="201" spans="2:65" s="12" customFormat="1" ht="20">
      <c r="B201" s="154"/>
      <c r="D201" s="155" t="s">
        <v>144</v>
      </c>
      <c r="E201" s="156" t="s">
        <v>1</v>
      </c>
      <c r="F201" s="157" t="s">
        <v>302</v>
      </c>
      <c r="H201" s="158">
        <v>27.277000000000001</v>
      </c>
      <c r="I201" s="159"/>
      <c r="L201" s="154"/>
      <c r="M201" s="160"/>
      <c r="T201" s="161"/>
      <c r="AT201" s="156" t="s">
        <v>144</v>
      </c>
      <c r="AU201" s="156" t="s">
        <v>85</v>
      </c>
      <c r="AV201" s="12" t="s">
        <v>85</v>
      </c>
      <c r="AW201" s="12" t="s">
        <v>31</v>
      </c>
      <c r="AX201" s="12" t="s">
        <v>75</v>
      </c>
      <c r="AY201" s="156" t="s">
        <v>129</v>
      </c>
    </row>
    <row r="202" spans="2:65" s="13" customFormat="1">
      <c r="B202" s="162"/>
      <c r="D202" s="155" t="s">
        <v>144</v>
      </c>
      <c r="E202" s="163" t="s">
        <v>1</v>
      </c>
      <c r="F202" s="164" t="s">
        <v>154</v>
      </c>
      <c r="H202" s="165">
        <v>27.277000000000001</v>
      </c>
      <c r="I202" s="166"/>
      <c r="L202" s="162"/>
      <c r="M202" s="167"/>
      <c r="T202" s="168"/>
      <c r="AT202" s="163" t="s">
        <v>144</v>
      </c>
      <c r="AU202" s="163" t="s">
        <v>85</v>
      </c>
      <c r="AV202" s="13" t="s">
        <v>137</v>
      </c>
      <c r="AW202" s="13" t="s">
        <v>31</v>
      </c>
      <c r="AX202" s="13" t="s">
        <v>83</v>
      </c>
      <c r="AY202" s="163" t="s">
        <v>129</v>
      </c>
    </row>
    <row r="203" spans="2:65" s="12" customFormat="1">
      <c r="B203" s="154"/>
      <c r="D203" s="155" t="s">
        <v>144</v>
      </c>
      <c r="F203" s="157" t="s">
        <v>303</v>
      </c>
      <c r="H203" s="158">
        <v>6.0010000000000003</v>
      </c>
      <c r="I203" s="159"/>
      <c r="L203" s="154"/>
      <c r="M203" s="160"/>
      <c r="T203" s="161"/>
      <c r="AT203" s="156" t="s">
        <v>144</v>
      </c>
      <c r="AU203" s="156" t="s">
        <v>85</v>
      </c>
      <c r="AV203" s="12" t="s">
        <v>85</v>
      </c>
      <c r="AW203" s="12" t="s">
        <v>4</v>
      </c>
      <c r="AX203" s="12" t="s">
        <v>83</v>
      </c>
      <c r="AY203" s="156" t="s">
        <v>129</v>
      </c>
    </row>
    <row r="204" spans="2:65" s="1" customFormat="1" ht="24.15" customHeight="1">
      <c r="B204" s="31"/>
      <c r="C204" s="131" t="s">
        <v>304</v>
      </c>
      <c r="D204" s="131" t="s">
        <v>132</v>
      </c>
      <c r="E204" s="132" t="s">
        <v>305</v>
      </c>
      <c r="F204" s="133" t="s">
        <v>306</v>
      </c>
      <c r="G204" s="134" t="s">
        <v>238</v>
      </c>
      <c r="H204" s="169"/>
      <c r="I204" s="136"/>
      <c r="J204" s="137">
        <f>ROUND(I204*H204,2)</f>
        <v>0</v>
      </c>
      <c r="K204" s="133" t="s">
        <v>1</v>
      </c>
      <c r="L204" s="31"/>
      <c r="M204" s="138" t="s">
        <v>1</v>
      </c>
      <c r="N204" s="139" t="s">
        <v>40</v>
      </c>
      <c r="P204" s="140">
        <f>O204*H204</f>
        <v>0</v>
      </c>
      <c r="Q204" s="140">
        <v>0</v>
      </c>
      <c r="R204" s="140">
        <f>Q204*H204</f>
        <v>0</v>
      </c>
      <c r="S204" s="140">
        <v>0</v>
      </c>
      <c r="T204" s="141">
        <f>S204*H204</f>
        <v>0</v>
      </c>
      <c r="AR204" s="142" t="s">
        <v>209</v>
      </c>
      <c r="AT204" s="142" t="s">
        <v>132</v>
      </c>
      <c r="AU204" s="142" t="s">
        <v>85</v>
      </c>
      <c r="AY204" s="16" t="s">
        <v>129</v>
      </c>
      <c r="BE204" s="143">
        <f>IF(N204="základní",J204,0)</f>
        <v>0</v>
      </c>
      <c r="BF204" s="143">
        <f>IF(N204="snížená",J204,0)</f>
        <v>0</v>
      </c>
      <c r="BG204" s="143">
        <f>IF(N204="zákl. přenesená",J204,0)</f>
        <v>0</v>
      </c>
      <c r="BH204" s="143">
        <f>IF(N204="sníž. přenesená",J204,0)</f>
        <v>0</v>
      </c>
      <c r="BI204" s="143">
        <f>IF(N204="nulová",J204,0)</f>
        <v>0</v>
      </c>
      <c r="BJ204" s="16" t="s">
        <v>83</v>
      </c>
      <c r="BK204" s="143">
        <f>ROUND(I204*H204,2)</f>
        <v>0</v>
      </c>
      <c r="BL204" s="16" t="s">
        <v>209</v>
      </c>
      <c r="BM204" s="142" t="s">
        <v>307</v>
      </c>
    </row>
    <row r="205" spans="2:65" s="12" customFormat="1">
      <c r="B205" s="154"/>
      <c r="D205" s="155" t="s">
        <v>144</v>
      </c>
      <c r="F205" s="157" t="s">
        <v>308</v>
      </c>
      <c r="H205" s="158">
        <v>1.03</v>
      </c>
      <c r="I205" s="159"/>
      <c r="L205" s="154"/>
      <c r="M205" s="160"/>
      <c r="T205" s="161"/>
      <c r="AT205" s="156" t="s">
        <v>144</v>
      </c>
      <c r="AU205" s="156" t="s">
        <v>85</v>
      </c>
      <c r="AV205" s="12" t="s">
        <v>85</v>
      </c>
      <c r="AW205" s="12" t="s">
        <v>4</v>
      </c>
      <c r="AX205" s="12" t="s">
        <v>83</v>
      </c>
      <c r="AY205" s="156" t="s">
        <v>129</v>
      </c>
    </row>
    <row r="206" spans="2:65" s="11" customFormat="1" ht="22.75" customHeight="1">
      <c r="B206" s="119"/>
      <c r="D206" s="120" t="s">
        <v>74</v>
      </c>
      <c r="E206" s="129" t="s">
        <v>309</v>
      </c>
      <c r="F206" s="129" t="s">
        <v>310</v>
      </c>
      <c r="I206" s="122"/>
      <c r="J206" s="130">
        <f>BK206</f>
        <v>0</v>
      </c>
      <c r="L206" s="119"/>
      <c r="M206" s="124"/>
      <c r="P206" s="125">
        <f>SUM(P207:P229)</f>
        <v>0</v>
      </c>
      <c r="R206" s="125">
        <f>SUM(R207:R229)</f>
        <v>1.4755200000000004</v>
      </c>
      <c r="T206" s="126">
        <f>SUM(T207:T229)</f>
        <v>0</v>
      </c>
      <c r="AR206" s="120" t="s">
        <v>85</v>
      </c>
      <c r="AT206" s="127" t="s">
        <v>74</v>
      </c>
      <c r="AU206" s="127" t="s">
        <v>83</v>
      </c>
      <c r="AY206" s="120" t="s">
        <v>129</v>
      </c>
      <c r="BK206" s="128">
        <f>SUM(BK207:BK229)</f>
        <v>0</v>
      </c>
    </row>
    <row r="207" spans="2:65" s="1" customFormat="1" ht="24.15" customHeight="1">
      <c r="B207" s="31"/>
      <c r="C207" s="131" t="s">
        <v>311</v>
      </c>
      <c r="D207" s="131" t="s">
        <v>132</v>
      </c>
      <c r="E207" s="132" t="s">
        <v>312</v>
      </c>
      <c r="F207" s="133" t="s">
        <v>313</v>
      </c>
      <c r="G207" s="134" t="s">
        <v>314</v>
      </c>
      <c r="H207" s="135">
        <v>1392</v>
      </c>
      <c r="I207" s="136"/>
      <c r="J207" s="137">
        <f>ROUND(I207*H207,2)</f>
        <v>0</v>
      </c>
      <c r="K207" s="133" t="s">
        <v>136</v>
      </c>
      <c r="L207" s="31"/>
      <c r="M207" s="138" t="s">
        <v>1</v>
      </c>
      <c r="N207" s="139" t="s">
        <v>40</v>
      </c>
      <c r="P207" s="140">
        <f>O207*H207</f>
        <v>0</v>
      </c>
      <c r="Q207" s="140">
        <v>6.0000000000000002E-5</v>
      </c>
      <c r="R207" s="140">
        <f>Q207*H207</f>
        <v>8.3519999999999997E-2</v>
      </c>
      <c r="S207" s="140">
        <v>0</v>
      </c>
      <c r="T207" s="141">
        <f>S207*H207</f>
        <v>0</v>
      </c>
      <c r="AR207" s="142" t="s">
        <v>209</v>
      </c>
      <c r="AT207" s="142" t="s">
        <v>132</v>
      </c>
      <c r="AU207" s="142" t="s">
        <v>85</v>
      </c>
      <c r="AY207" s="16" t="s">
        <v>129</v>
      </c>
      <c r="BE207" s="143">
        <f>IF(N207="základní",J207,0)</f>
        <v>0</v>
      </c>
      <c r="BF207" s="143">
        <f>IF(N207="snížená",J207,0)</f>
        <v>0</v>
      </c>
      <c r="BG207" s="143">
        <f>IF(N207="zákl. přenesená",J207,0)</f>
        <v>0</v>
      </c>
      <c r="BH207" s="143">
        <f>IF(N207="sníž. přenesená",J207,0)</f>
        <v>0</v>
      </c>
      <c r="BI207" s="143">
        <f>IF(N207="nulová",J207,0)</f>
        <v>0</v>
      </c>
      <c r="BJ207" s="16" t="s">
        <v>83</v>
      </c>
      <c r="BK207" s="143">
        <f>ROUND(I207*H207,2)</f>
        <v>0</v>
      </c>
      <c r="BL207" s="16" t="s">
        <v>209</v>
      </c>
      <c r="BM207" s="142" t="s">
        <v>315</v>
      </c>
    </row>
    <row r="208" spans="2:65" s="12" customFormat="1">
      <c r="B208" s="154"/>
      <c r="D208" s="155" t="s">
        <v>144</v>
      </c>
      <c r="F208" s="157" t="s">
        <v>316</v>
      </c>
      <c r="H208" s="158">
        <v>1392</v>
      </c>
      <c r="I208" s="159"/>
      <c r="L208" s="154"/>
      <c r="M208" s="160"/>
      <c r="T208" s="161"/>
      <c r="AT208" s="156" t="s">
        <v>144</v>
      </c>
      <c r="AU208" s="156" t="s">
        <v>85</v>
      </c>
      <c r="AV208" s="12" t="s">
        <v>85</v>
      </c>
      <c r="AW208" s="12" t="s">
        <v>4</v>
      </c>
      <c r="AX208" s="12" t="s">
        <v>83</v>
      </c>
      <c r="AY208" s="156" t="s">
        <v>129</v>
      </c>
    </row>
    <row r="209" spans="2:65" s="1" customFormat="1" ht="24.15" customHeight="1">
      <c r="B209" s="31"/>
      <c r="C209" s="144" t="s">
        <v>317</v>
      </c>
      <c r="D209" s="144" t="s">
        <v>139</v>
      </c>
      <c r="E209" s="145" t="s">
        <v>318</v>
      </c>
      <c r="F209" s="146" t="s">
        <v>319</v>
      </c>
      <c r="G209" s="147" t="s">
        <v>135</v>
      </c>
      <c r="H209" s="148">
        <v>0.66300000000000003</v>
      </c>
      <c r="I209" s="149"/>
      <c r="J209" s="150">
        <f>ROUND(I209*H209,2)</f>
        <v>0</v>
      </c>
      <c r="K209" s="146" t="s">
        <v>136</v>
      </c>
      <c r="L209" s="151"/>
      <c r="M209" s="152" t="s">
        <v>1</v>
      </c>
      <c r="N209" s="153" t="s">
        <v>40</v>
      </c>
      <c r="P209" s="140">
        <f>O209*H209</f>
        <v>0</v>
      </c>
      <c r="Q209" s="140">
        <v>1</v>
      </c>
      <c r="R209" s="140">
        <f>Q209*H209</f>
        <v>0.66300000000000003</v>
      </c>
      <c r="S209" s="140">
        <v>0</v>
      </c>
      <c r="T209" s="141">
        <f>S209*H209</f>
        <v>0</v>
      </c>
      <c r="AR209" s="142" t="s">
        <v>233</v>
      </c>
      <c r="AT209" s="142" t="s">
        <v>139</v>
      </c>
      <c r="AU209" s="142" t="s">
        <v>85</v>
      </c>
      <c r="AY209" s="16" t="s">
        <v>129</v>
      </c>
      <c r="BE209" s="143">
        <f>IF(N209="základní",J209,0)</f>
        <v>0</v>
      </c>
      <c r="BF209" s="143">
        <f>IF(N209="snížená",J209,0)</f>
        <v>0</v>
      </c>
      <c r="BG209" s="143">
        <f>IF(N209="zákl. přenesená",J209,0)</f>
        <v>0</v>
      </c>
      <c r="BH209" s="143">
        <f>IF(N209="sníž. přenesená",J209,0)</f>
        <v>0</v>
      </c>
      <c r="BI209" s="143">
        <f>IF(N209="nulová",J209,0)</f>
        <v>0</v>
      </c>
      <c r="BJ209" s="16" t="s">
        <v>83</v>
      </c>
      <c r="BK209" s="143">
        <f>ROUND(I209*H209,2)</f>
        <v>0</v>
      </c>
      <c r="BL209" s="16" t="s">
        <v>209</v>
      </c>
      <c r="BM209" s="142" t="s">
        <v>320</v>
      </c>
    </row>
    <row r="210" spans="2:65" s="14" customFormat="1" ht="20">
      <c r="B210" s="170"/>
      <c r="D210" s="155" t="s">
        <v>144</v>
      </c>
      <c r="E210" s="171" t="s">
        <v>1</v>
      </c>
      <c r="F210" s="172" t="s">
        <v>321</v>
      </c>
      <c r="H210" s="171" t="s">
        <v>1</v>
      </c>
      <c r="I210" s="173"/>
      <c r="L210" s="170"/>
      <c r="M210" s="174"/>
      <c r="T210" s="175"/>
      <c r="AT210" s="171" t="s">
        <v>144</v>
      </c>
      <c r="AU210" s="171" t="s">
        <v>85</v>
      </c>
      <c r="AV210" s="14" t="s">
        <v>83</v>
      </c>
      <c r="AW210" s="14" t="s">
        <v>31</v>
      </c>
      <c r="AX210" s="14" t="s">
        <v>75</v>
      </c>
      <c r="AY210" s="171" t="s">
        <v>129</v>
      </c>
    </row>
    <row r="211" spans="2:65" s="12" customFormat="1">
      <c r="B211" s="154"/>
      <c r="D211" s="155" t="s">
        <v>144</v>
      </c>
      <c r="E211" s="156" t="s">
        <v>1</v>
      </c>
      <c r="F211" s="157" t="s">
        <v>322</v>
      </c>
      <c r="H211" s="158">
        <v>0.309</v>
      </c>
      <c r="I211" s="159"/>
      <c r="L211" s="154"/>
      <c r="M211" s="160"/>
      <c r="T211" s="161"/>
      <c r="AT211" s="156" t="s">
        <v>144</v>
      </c>
      <c r="AU211" s="156" t="s">
        <v>85</v>
      </c>
      <c r="AV211" s="12" t="s">
        <v>85</v>
      </c>
      <c r="AW211" s="12" t="s">
        <v>31</v>
      </c>
      <c r="AX211" s="12" t="s">
        <v>75</v>
      </c>
      <c r="AY211" s="156" t="s">
        <v>129</v>
      </c>
    </row>
    <row r="212" spans="2:65" s="12" customFormat="1">
      <c r="B212" s="154"/>
      <c r="D212" s="155" t="s">
        <v>144</v>
      </c>
      <c r="E212" s="156" t="s">
        <v>1</v>
      </c>
      <c r="F212" s="157" t="s">
        <v>323</v>
      </c>
      <c r="H212" s="158">
        <v>0.28999999999999998</v>
      </c>
      <c r="I212" s="159"/>
      <c r="L212" s="154"/>
      <c r="M212" s="160"/>
      <c r="T212" s="161"/>
      <c r="AT212" s="156" t="s">
        <v>144</v>
      </c>
      <c r="AU212" s="156" t="s">
        <v>85</v>
      </c>
      <c r="AV212" s="12" t="s">
        <v>85</v>
      </c>
      <c r="AW212" s="12" t="s">
        <v>31</v>
      </c>
      <c r="AX212" s="12" t="s">
        <v>75</v>
      </c>
      <c r="AY212" s="156" t="s">
        <v>129</v>
      </c>
    </row>
    <row r="213" spans="2:65" s="12" customFormat="1">
      <c r="B213" s="154"/>
      <c r="D213" s="155" t="s">
        <v>144</v>
      </c>
      <c r="E213" s="156" t="s">
        <v>1</v>
      </c>
      <c r="F213" s="157" t="s">
        <v>324</v>
      </c>
      <c r="H213" s="158">
        <v>6.4000000000000001E-2</v>
      </c>
      <c r="I213" s="159"/>
      <c r="L213" s="154"/>
      <c r="M213" s="160"/>
      <c r="T213" s="161"/>
      <c r="AT213" s="156" t="s">
        <v>144</v>
      </c>
      <c r="AU213" s="156" t="s">
        <v>85</v>
      </c>
      <c r="AV213" s="12" t="s">
        <v>85</v>
      </c>
      <c r="AW213" s="12" t="s">
        <v>31</v>
      </c>
      <c r="AX213" s="12" t="s">
        <v>75</v>
      </c>
      <c r="AY213" s="156" t="s">
        <v>129</v>
      </c>
    </row>
    <row r="214" spans="2:65" s="13" customFormat="1">
      <c r="B214" s="162"/>
      <c r="D214" s="155" t="s">
        <v>144</v>
      </c>
      <c r="E214" s="163" t="s">
        <v>1</v>
      </c>
      <c r="F214" s="164" t="s">
        <v>154</v>
      </c>
      <c r="H214" s="165">
        <v>0.66300000000000003</v>
      </c>
      <c r="I214" s="166"/>
      <c r="L214" s="162"/>
      <c r="M214" s="167"/>
      <c r="T214" s="168"/>
      <c r="AT214" s="163" t="s">
        <v>144</v>
      </c>
      <c r="AU214" s="163" t="s">
        <v>85</v>
      </c>
      <c r="AV214" s="13" t="s">
        <v>137</v>
      </c>
      <c r="AW214" s="13" t="s">
        <v>31</v>
      </c>
      <c r="AX214" s="13" t="s">
        <v>83</v>
      </c>
      <c r="AY214" s="163" t="s">
        <v>129</v>
      </c>
    </row>
    <row r="215" spans="2:65" s="1" customFormat="1" ht="21.75" customHeight="1">
      <c r="B215" s="31"/>
      <c r="C215" s="144" t="s">
        <v>325</v>
      </c>
      <c r="D215" s="144" t="s">
        <v>139</v>
      </c>
      <c r="E215" s="145" t="s">
        <v>326</v>
      </c>
      <c r="F215" s="146" t="s">
        <v>327</v>
      </c>
      <c r="G215" s="147" t="s">
        <v>135</v>
      </c>
      <c r="H215" s="148">
        <v>4.8000000000000001E-2</v>
      </c>
      <c r="I215" s="149"/>
      <c r="J215" s="150">
        <f>ROUND(I215*H215,2)</f>
        <v>0</v>
      </c>
      <c r="K215" s="146" t="s">
        <v>136</v>
      </c>
      <c r="L215" s="151"/>
      <c r="M215" s="152" t="s">
        <v>1</v>
      </c>
      <c r="N215" s="153" t="s">
        <v>40</v>
      </c>
      <c r="P215" s="140">
        <f>O215*H215</f>
        <v>0</v>
      </c>
      <c r="Q215" s="140">
        <v>1</v>
      </c>
      <c r="R215" s="140">
        <f>Q215*H215</f>
        <v>4.8000000000000001E-2</v>
      </c>
      <c r="S215" s="140">
        <v>0</v>
      </c>
      <c r="T215" s="141">
        <f>S215*H215</f>
        <v>0</v>
      </c>
      <c r="AR215" s="142" t="s">
        <v>233</v>
      </c>
      <c r="AT215" s="142" t="s">
        <v>139</v>
      </c>
      <c r="AU215" s="142" t="s">
        <v>85</v>
      </c>
      <c r="AY215" s="16" t="s">
        <v>129</v>
      </c>
      <c r="BE215" s="143">
        <f>IF(N215="základní",J215,0)</f>
        <v>0</v>
      </c>
      <c r="BF215" s="143">
        <f>IF(N215="snížená",J215,0)</f>
        <v>0</v>
      </c>
      <c r="BG215" s="143">
        <f>IF(N215="zákl. přenesená",J215,0)</f>
        <v>0</v>
      </c>
      <c r="BH215" s="143">
        <f>IF(N215="sníž. přenesená",J215,0)</f>
        <v>0</v>
      </c>
      <c r="BI215" s="143">
        <f>IF(N215="nulová",J215,0)</f>
        <v>0</v>
      </c>
      <c r="BJ215" s="16" t="s">
        <v>83</v>
      </c>
      <c r="BK215" s="143">
        <f>ROUND(I215*H215,2)</f>
        <v>0</v>
      </c>
      <c r="BL215" s="16" t="s">
        <v>209</v>
      </c>
      <c r="BM215" s="142" t="s">
        <v>328</v>
      </c>
    </row>
    <row r="216" spans="2:65" s="14" customFormat="1" ht="20">
      <c r="B216" s="170"/>
      <c r="D216" s="155" t="s">
        <v>144</v>
      </c>
      <c r="E216" s="171" t="s">
        <v>1</v>
      </c>
      <c r="F216" s="172" t="s">
        <v>321</v>
      </c>
      <c r="H216" s="171" t="s">
        <v>1</v>
      </c>
      <c r="I216" s="173"/>
      <c r="L216" s="170"/>
      <c r="M216" s="174"/>
      <c r="T216" s="175"/>
      <c r="AT216" s="171" t="s">
        <v>144</v>
      </c>
      <c r="AU216" s="171" t="s">
        <v>85</v>
      </c>
      <c r="AV216" s="14" t="s">
        <v>83</v>
      </c>
      <c r="AW216" s="14" t="s">
        <v>31</v>
      </c>
      <c r="AX216" s="14" t="s">
        <v>75</v>
      </c>
      <c r="AY216" s="171" t="s">
        <v>129</v>
      </c>
    </row>
    <row r="217" spans="2:65" s="12" customFormat="1">
      <c r="B217" s="154"/>
      <c r="D217" s="155" t="s">
        <v>144</v>
      </c>
      <c r="E217" s="156" t="s">
        <v>1</v>
      </c>
      <c r="F217" s="157" t="s">
        <v>329</v>
      </c>
      <c r="H217" s="158">
        <v>4.8000000000000001E-2</v>
      </c>
      <c r="I217" s="159"/>
      <c r="L217" s="154"/>
      <c r="M217" s="160"/>
      <c r="T217" s="161"/>
      <c r="AT217" s="156" t="s">
        <v>144</v>
      </c>
      <c r="AU217" s="156" t="s">
        <v>85</v>
      </c>
      <c r="AV217" s="12" t="s">
        <v>85</v>
      </c>
      <c r="AW217" s="12" t="s">
        <v>31</v>
      </c>
      <c r="AX217" s="12" t="s">
        <v>75</v>
      </c>
      <c r="AY217" s="156" t="s">
        <v>129</v>
      </c>
    </row>
    <row r="218" spans="2:65" s="13" customFormat="1">
      <c r="B218" s="162"/>
      <c r="D218" s="155" t="s">
        <v>144</v>
      </c>
      <c r="E218" s="163" t="s">
        <v>1</v>
      </c>
      <c r="F218" s="164" t="s">
        <v>154</v>
      </c>
      <c r="H218" s="165">
        <v>4.8000000000000001E-2</v>
      </c>
      <c r="I218" s="166"/>
      <c r="L218" s="162"/>
      <c r="M218" s="167"/>
      <c r="T218" s="168"/>
      <c r="AT218" s="163" t="s">
        <v>144</v>
      </c>
      <c r="AU218" s="163" t="s">
        <v>85</v>
      </c>
      <c r="AV218" s="13" t="s">
        <v>137</v>
      </c>
      <c r="AW218" s="13" t="s">
        <v>31</v>
      </c>
      <c r="AX218" s="13" t="s">
        <v>83</v>
      </c>
      <c r="AY218" s="163" t="s">
        <v>129</v>
      </c>
    </row>
    <row r="219" spans="2:65" s="1" customFormat="1" ht="24.15" customHeight="1">
      <c r="B219" s="31"/>
      <c r="C219" s="144" t="s">
        <v>330</v>
      </c>
      <c r="D219" s="144" t="s">
        <v>139</v>
      </c>
      <c r="E219" s="145" t="s">
        <v>331</v>
      </c>
      <c r="F219" s="146" t="s">
        <v>332</v>
      </c>
      <c r="G219" s="147" t="s">
        <v>135</v>
      </c>
      <c r="H219" s="148">
        <v>0.53700000000000003</v>
      </c>
      <c r="I219" s="149"/>
      <c r="J219" s="150">
        <f>ROUND(I219*H219,2)</f>
        <v>0</v>
      </c>
      <c r="K219" s="146" t="s">
        <v>1</v>
      </c>
      <c r="L219" s="151"/>
      <c r="M219" s="152" t="s">
        <v>1</v>
      </c>
      <c r="N219" s="153" t="s">
        <v>40</v>
      </c>
      <c r="P219" s="140">
        <f>O219*H219</f>
        <v>0</v>
      </c>
      <c r="Q219" s="140">
        <v>1</v>
      </c>
      <c r="R219" s="140">
        <f>Q219*H219</f>
        <v>0.53700000000000003</v>
      </c>
      <c r="S219" s="140">
        <v>0</v>
      </c>
      <c r="T219" s="141">
        <f>S219*H219</f>
        <v>0</v>
      </c>
      <c r="AR219" s="142" t="s">
        <v>233</v>
      </c>
      <c r="AT219" s="142" t="s">
        <v>139</v>
      </c>
      <c r="AU219" s="142" t="s">
        <v>85</v>
      </c>
      <c r="AY219" s="16" t="s">
        <v>129</v>
      </c>
      <c r="BE219" s="143">
        <f>IF(N219="základní",J219,0)</f>
        <v>0</v>
      </c>
      <c r="BF219" s="143">
        <f>IF(N219="snížená",J219,0)</f>
        <v>0</v>
      </c>
      <c r="BG219" s="143">
        <f>IF(N219="zákl. přenesená",J219,0)</f>
        <v>0</v>
      </c>
      <c r="BH219" s="143">
        <f>IF(N219="sníž. přenesená",J219,0)</f>
        <v>0</v>
      </c>
      <c r="BI219" s="143">
        <f>IF(N219="nulová",J219,0)</f>
        <v>0</v>
      </c>
      <c r="BJ219" s="16" t="s">
        <v>83</v>
      </c>
      <c r="BK219" s="143">
        <f>ROUND(I219*H219,2)</f>
        <v>0</v>
      </c>
      <c r="BL219" s="16" t="s">
        <v>209</v>
      </c>
      <c r="BM219" s="142" t="s">
        <v>333</v>
      </c>
    </row>
    <row r="220" spans="2:65" s="14" customFormat="1" ht="20">
      <c r="B220" s="170"/>
      <c r="D220" s="155" t="s">
        <v>144</v>
      </c>
      <c r="E220" s="171" t="s">
        <v>1</v>
      </c>
      <c r="F220" s="172" t="s">
        <v>321</v>
      </c>
      <c r="H220" s="171" t="s">
        <v>1</v>
      </c>
      <c r="I220" s="173"/>
      <c r="L220" s="170"/>
      <c r="M220" s="174"/>
      <c r="T220" s="175"/>
      <c r="AT220" s="171" t="s">
        <v>144</v>
      </c>
      <c r="AU220" s="171" t="s">
        <v>85</v>
      </c>
      <c r="AV220" s="14" t="s">
        <v>83</v>
      </c>
      <c r="AW220" s="14" t="s">
        <v>31</v>
      </c>
      <c r="AX220" s="14" t="s">
        <v>75</v>
      </c>
      <c r="AY220" s="171" t="s">
        <v>129</v>
      </c>
    </row>
    <row r="221" spans="2:65" s="12" customFormat="1">
      <c r="B221" s="154"/>
      <c r="D221" s="155" t="s">
        <v>144</v>
      </c>
      <c r="E221" s="156" t="s">
        <v>1</v>
      </c>
      <c r="F221" s="157" t="s">
        <v>334</v>
      </c>
      <c r="H221" s="158">
        <v>0.18099999999999999</v>
      </c>
      <c r="I221" s="159"/>
      <c r="L221" s="154"/>
      <c r="M221" s="160"/>
      <c r="T221" s="161"/>
      <c r="AT221" s="156" t="s">
        <v>144</v>
      </c>
      <c r="AU221" s="156" t="s">
        <v>85</v>
      </c>
      <c r="AV221" s="12" t="s">
        <v>85</v>
      </c>
      <c r="AW221" s="12" t="s">
        <v>31</v>
      </c>
      <c r="AX221" s="12" t="s">
        <v>75</v>
      </c>
      <c r="AY221" s="156" t="s">
        <v>129</v>
      </c>
    </row>
    <row r="222" spans="2:65" s="12" customFormat="1">
      <c r="B222" s="154"/>
      <c r="D222" s="155" t="s">
        <v>144</v>
      </c>
      <c r="E222" s="156" t="s">
        <v>1</v>
      </c>
      <c r="F222" s="157" t="s">
        <v>335</v>
      </c>
      <c r="H222" s="158">
        <v>0.35599999999999998</v>
      </c>
      <c r="I222" s="159"/>
      <c r="L222" s="154"/>
      <c r="M222" s="160"/>
      <c r="T222" s="161"/>
      <c r="AT222" s="156" t="s">
        <v>144</v>
      </c>
      <c r="AU222" s="156" t="s">
        <v>85</v>
      </c>
      <c r="AV222" s="12" t="s">
        <v>85</v>
      </c>
      <c r="AW222" s="12" t="s">
        <v>31</v>
      </c>
      <c r="AX222" s="12" t="s">
        <v>75</v>
      </c>
      <c r="AY222" s="156" t="s">
        <v>129</v>
      </c>
    </row>
    <row r="223" spans="2:65" s="13" customFormat="1">
      <c r="B223" s="162"/>
      <c r="D223" s="155" t="s">
        <v>144</v>
      </c>
      <c r="E223" s="163" t="s">
        <v>1</v>
      </c>
      <c r="F223" s="164" t="s">
        <v>154</v>
      </c>
      <c r="H223" s="165">
        <v>0.53699999999999992</v>
      </c>
      <c r="I223" s="166"/>
      <c r="L223" s="162"/>
      <c r="M223" s="167"/>
      <c r="T223" s="168"/>
      <c r="AT223" s="163" t="s">
        <v>144</v>
      </c>
      <c r="AU223" s="163" t="s">
        <v>85</v>
      </c>
      <c r="AV223" s="13" t="s">
        <v>137</v>
      </c>
      <c r="AW223" s="13" t="s">
        <v>31</v>
      </c>
      <c r="AX223" s="13" t="s">
        <v>83</v>
      </c>
      <c r="AY223" s="163" t="s">
        <v>129</v>
      </c>
    </row>
    <row r="224" spans="2:65" s="1" customFormat="1" ht="24.15" customHeight="1">
      <c r="B224" s="31"/>
      <c r="C224" s="144" t="s">
        <v>336</v>
      </c>
      <c r="D224" s="144" t="s">
        <v>139</v>
      </c>
      <c r="E224" s="145" t="s">
        <v>337</v>
      </c>
      <c r="F224" s="146" t="s">
        <v>338</v>
      </c>
      <c r="G224" s="147" t="s">
        <v>135</v>
      </c>
      <c r="H224" s="148">
        <v>6.4000000000000001E-2</v>
      </c>
      <c r="I224" s="149"/>
      <c r="J224" s="150">
        <f>ROUND(I224*H224,2)</f>
        <v>0</v>
      </c>
      <c r="K224" s="146" t="s">
        <v>1</v>
      </c>
      <c r="L224" s="151"/>
      <c r="M224" s="152" t="s">
        <v>1</v>
      </c>
      <c r="N224" s="153" t="s">
        <v>40</v>
      </c>
      <c r="P224" s="140">
        <f>O224*H224</f>
        <v>0</v>
      </c>
      <c r="Q224" s="140">
        <v>1</v>
      </c>
      <c r="R224" s="140">
        <f>Q224*H224</f>
        <v>6.4000000000000001E-2</v>
      </c>
      <c r="S224" s="140">
        <v>0</v>
      </c>
      <c r="T224" s="141">
        <f>S224*H224</f>
        <v>0</v>
      </c>
      <c r="AR224" s="142" t="s">
        <v>233</v>
      </c>
      <c r="AT224" s="142" t="s">
        <v>139</v>
      </c>
      <c r="AU224" s="142" t="s">
        <v>85</v>
      </c>
      <c r="AY224" s="16" t="s">
        <v>129</v>
      </c>
      <c r="BE224" s="143">
        <f>IF(N224="základní",J224,0)</f>
        <v>0</v>
      </c>
      <c r="BF224" s="143">
        <f>IF(N224="snížená",J224,0)</f>
        <v>0</v>
      </c>
      <c r="BG224" s="143">
        <f>IF(N224="zákl. přenesená",J224,0)</f>
        <v>0</v>
      </c>
      <c r="BH224" s="143">
        <f>IF(N224="sníž. přenesená",J224,0)</f>
        <v>0</v>
      </c>
      <c r="BI224" s="143">
        <f>IF(N224="nulová",J224,0)</f>
        <v>0</v>
      </c>
      <c r="BJ224" s="16" t="s">
        <v>83</v>
      </c>
      <c r="BK224" s="143">
        <f>ROUND(I224*H224,2)</f>
        <v>0</v>
      </c>
      <c r="BL224" s="16" t="s">
        <v>209</v>
      </c>
      <c r="BM224" s="142" t="s">
        <v>339</v>
      </c>
    </row>
    <row r="225" spans="2:65" s="14" customFormat="1" ht="20">
      <c r="B225" s="170"/>
      <c r="D225" s="155" t="s">
        <v>144</v>
      </c>
      <c r="E225" s="171" t="s">
        <v>1</v>
      </c>
      <c r="F225" s="172" t="s">
        <v>321</v>
      </c>
      <c r="H225" s="171" t="s">
        <v>1</v>
      </c>
      <c r="I225" s="173"/>
      <c r="L225" s="170"/>
      <c r="M225" s="174"/>
      <c r="T225" s="175"/>
      <c r="AT225" s="171" t="s">
        <v>144</v>
      </c>
      <c r="AU225" s="171" t="s">
        <v>85</v>
      </c>
      <c r="AV225" s="14" t="s">
        <v>83</v>
      </c>
      <c r="AW225" s="14" t="s">
        <v>31</v>
      </c>
      <c r="AX225" s="14" t="s">
        <v>75</v>
      </c>
      <c r="AY225" s="171" t="s">
        <v>129</v>
      </c>
    </row>
    <row r="226" spans="2:65" s="12" customFormat="1">
      <c r="B226" s="154"/>
      <c r="D226" s="155" t="s">
        <v>144</v>
      </c>
      <c r="E226" s="156" t="s">
        <v>1</v>
      </c>
      <c r="F226" s="157" t="s">
        <v>340</v>
      </c>
      <c r="H226" s="158">
        <v>6.4000000000000001E-2</v>
      </c>
      <c r="I226" s="159"/>
      <c r="L226" s="154"/>
      <c r="M226" s="160"/>
      <c r="T226" s="161"/>
      <c r="AT226" s="156" t="s">
        <v>144</v>
      </c>
      <c r="AU226" s="156" t="s">
        <v>85</v>
      </c>
      <c r="AV226" s="12" t="s">
        <v>85</v>
      </c>
      <c r="AW226" s="12" t="s">
        <v>31</v>
      </c>
      <c r="AX226" s="12" t="s">
        <v>83</v>
      </c>
      <c r="AY226" s="156" t="s">
        <v>129</v>
      </c>
    </row>
    <row r="227" spans="2:65" s="1" customFormat="1" ht="24.15" customHeight="1">
      <c r="B227" s="31"/>
      <c r="C227" s="144" t="s">
        <v>341</v>
      </c>
      <c r="D227" s="144" t="s">
        <v>139</v>
      </c>
      <c r="E227" s="145" t="s">
        <v>342</v>
      </c>
      <c r="F227" s="146" t="s">
        <v>343</v>
      </c>
      <c r="G227" s="147" t="s">
        <v>135</v>
      </c>
      <c r="H227" s="148">
        <v>0.08</v>
      </c>
      <c r="I227" s="149"/>
      <c r="J227" s="150">
        <f>ROUND(I227*H227,2)</f>
        <v>0</v>
      </c>
      <c r="K227" s="146" t="s">
        <v>1</v>
      </c>
      <c r="L227" s="151"/>
      <c r="M227" s="152" t="s">
        <v>1</v>
      </c>
      <c r="N227" s="153" t="s">
        <v>40</v>
      </c>
      <c r="P227" s="140">
        <f>O227*H227</f>
        <v>0</v>
      </c>
      <c r="Q227" s="140">
        <v>1</v>
      </c>
      <c r="R227" s="140">
        <f>Q227*H227</f>
        <v>0.08</v>
      </c>
      <c r="S227" s="140">
        <v>0</v>
      </c>
      <c r="T227" s="141">
        <f>S227*H227</f>
        <v>0</v>
      </c>
      <c r="AR227" s="142" t="s">
        <v>233</v>
      </c>
      <c r="AT227" s="142" t="s">
        <v>139</v>
      </c>
      <c r="AU227" s="142" t="s">
        <v>85</v>
      </c>
      <c r="AY227" s="16" t="s">
        <v>129</v>
      </c>
      <c r="BE227" s="143">
        <f>IF(N227="základní",J227,0)</f>
        <v>0</v>
      </c>
      <c r="BF227" s="143">
        <f>IF(N227="snížená",J227,0)</f>
        <v>0</v>
      </c>
      <c r="BG227" s="143">
        <f>IF(N227="zákl. přenesená",J227,0)</f>
        <v>0</v>
      </c>
      <c r="BH227" s="143">
        <f>IF(N227="sníž. přenesená",J227,0)</f>
        <v>0</v>
      </c>
      <c r="BI227" s="143">
        <f>IF(N227="nulová",J227,0)</f>
        <v>0</v>
      </c>
      <c r="BJ227" s="16" t="s">
        <v>83</v>
      </c>
      <c r="BK227" s="143">
        <f>ROUND(I227*H227,2)</f>
        <v>0</v>
      </c>
      <c r="BL227" s="16" t="s">
        <v>209</v>
      </c>
      <c r="BM227" s="142" t="s">
        <v>344</v>
      </c>
    </row>
    <row r="228" spans="2:65" s="14" customFormat="1" ht="20">
      <c r="B228" s="170"/>
      <c r="D228" s="155" t="s">
        <v>144</v>
      </c>
      <c r="E228" s="171" t="s">
        <v>1</v>
      </c>
      <c r="F228" s="172" t="s">
        <v>321</v>
      </c>
      <c r="H228" s="171" t="s">
        <v>1</v>
      </c>
      <c r="I228" s="173"/>
      <c r="L228" s="170"/>
      <c r="M228" s="174"/>
      <c r="T228" s="175"/>
      <c r="AT228" s="171" t="s">
        <v>144</v>
      </c>
      <c r="AU228" s="171" t="s">
        <v>85</v>
      </c>
      <c r="AV228" s="14" t="s">
        <v>83</v>
      </c>
      <c r="AW228" s="14" t="s">
        <v>31</v>
      </c>
      <c r="AX228" s="14" t="s">
        <v>75</v>
      </c>
      <c r="AY228" s="171" t="s">
        <v>129</v>
      </c>
    </row>
    <row r="229" spans="2:65" s="12" customFormat="1">
      <c r="B229" s="154"/>
      <c r="D229" s="155" t="s">
        <v>144</v>
      </c>
      <c r="E229" s="156" t="s">
        <v>1</v>
      </c>
      <c r="F229" s="157" t="s">
        <v>345</v>
      </c>
      <c r="H229" s="158">
        <v>0.08</v>
      </c>
      <c r="I229" s="159"/>
      <c r="L229" s="154"/>
      <c r="M229" s="160"/>
      <c r="T229" s="161"/>
      <c r="AT229" s="156" t="s">
        <v>144</v>
      </c>
      <c r="AU229" s="156" t="s">
        <v>85</v>
      </c>
      <c r="AV229" s="12" t="s">
        <v>85</v>
      </c>
      <c r="AW229" s="12" t="s">
        <v>31</v>
      </c>
      <c r="AX229" s="12" t="s">
        <v>83</v>
      </c>
      <c r="AY229" s="156" t="s">
        <v>129</v>
      </c>
    </row>
    <row r="230" spans="2:65" s="11" customFormat="1" ht="22.75" customHeight="1">
      <c r="B230" s="119"/>
      <c r="D230" s="120" t="s">
        <v>74</v>
      </c>
      <c r="E230" s="129" t="s">
        <v>346</v>
      </c>
      <c r="F230" s="129" t="s">
        <v>347</v>
      </c>
      <c r="I230" s="122"/>
      <c r="J230" s="130">
        <f>BK230</f>
        <v>0</v>
      </c>
      <c r="L230" s="119"/>
      <c r="M230" s="124"/>
      <c r="P230" s="125">
        <f>SUM(P231:P237)</f>
        <v>0</v>
      </c>
      <c r="R230" s="125">
        <f>SUM(R231:R237)</f>
        <v>4.1355429999999999E-2</v>
      </c>
      <c r="T230" s="126">
        <f>SUM(T231:T237)</f>
        <v>0</v>
      </c>
      <c r="AR230" s="120" t="s">
        <v>85</v>
      </c>
      <c r="AT230" s="127" t="s">
        <v>74</v>
      </c>
      <c r="AU230" s="127" t="s">
        <v>83</v>
      </c>
      <c r="AY230" s="120" t="s">
        <v>129</v>
      </c>
      <c r="BK230" s="128">
        <f>SUM(BK231:BK237)</f>
        <v>0</v>
      </c>
    </row>
    <row r="231" spans="2:65" s="1" customFormat="1" ht="24.15" customHeight="1">
      <c r="B231" s="31"/>
      <c r="C231" s="131" t="s">
        <v>348</v>
      </c>
      <c r="D231" s="131" t="s">
        <v>132</v>
      </c>
      <c r="E231" s="132" t="s">
        <v>349</v>
      </c>
      <c r="F231" s="133" t="s">
        <v>350</v>
      </c>
      <c r="G231" s="134" t="s">
        <v>150</v>
      </c>
      <c r="H231" s="135">
        <v>127.883</v>
      </c>
      <c r="I231" s="136"/>
      <c r="J231" s="137">
        <f>ROUND(I231*H231,2)</f>
        <v>0</v>
      </c>
      <c r="K231" s="133" t="s">
        <v>1</v>
      </c>
      <c r="L231" s="31"/>
      <c r="M231" s="138" t="s">
        <v>1</v>
      </c>
      <c r="N231" s="139" t="s">
        <v>40</v>
      </c>
      <c r="P231" s="140">
        <f>O231*H231</f>
        <v>0</v>
      </c>
      <c r="Q231" s="140">
        <v>2.1000000000000001E-4</v>
      </c>
      <c r="R231" s="140">
        <f>Q231*H231</f>
        <v>2.685543E-2</v>
      </c>
      <c r="S231" s="140">
        <v>0</v>
      </c>
      <c r="T231" s="141">
        <f>S231*H231</f>
        <v>0</v>
      </c>
      <c r="AR231" s="142" t="s">
        <v>209</v>
      </c>
      <c r="AT231" s="142" t="s">
        <v>132</v>
      </c>
      <c r="AU231" s="142" t="s">
        <v>85</v>
      </c>
      <c r="AY231" s="16" t="s">
        <v>129</v>
      </c>
      <c r="BE231" s="143">
        <f>IF(N231="základní",J231,0)</f>
        <v>0</v>
      </c>
      <c r="BF231" s="143">
        <f>IF(N231="snížená",J231,0)</f>
        <v>0</v>
      </c>
      <c r="BG231" s="143">
        <f>IF(N231="zákl. přenesená",J231,0)</f>
        <v>0</v>
      </c>
      <c r="BH231" s="143">
        <f>IF(N231="sníž. přenesená",J231,0)</f>
        <v>0</v>
      </c>
      <c r="BI231" s="143">
        <f>IF(N231="nulová",J231,0)</f>
        <v>0</v>
      </c>
      <c r="BJ231" s="16" t="s">
        <v>83</v>
      </c>
      <c r="BK231" s="143">
        <f>ROUND(I231*H231,2)</f>
        <v>0</v>
      </c>
      <c r="BL231" s="16" t="s">
        <v>209</v>
      </c>
      <c r="BM231" s="142" t="s">
        <v>351</v>
      </c>
    </row>
    <row r="232" spans="2:65" s="1" customFormat="1" ht="33" customHeight="1">
      <c r="B232" s="31"/>
      <c r="C232" s="131" t="s">
        <v>352</v>
      </c>
      <c r="D232" s="131" t="s">
        <v>132</v>
      </c>
      <c r="E232" s="132" t="s">
        <v>353</v>
      </c>
      <c r="F232" s="133" t="s">
        <v>354</v>
      </c>
      <c r="G232" s="134" t="s">
        <v>150</v>
      </c>
      <c r="H232" s="135">
        <v>50</v>
      </c>
      <c r="I232" s="136"/>
      <c r="J232" s="137">
        <f>ROUND(I232*H232,2)</f>
        <v>0</v>
      </c>
      <c r="K232" s="133" t="s">
        <v>1</v>
      </c>
      <c r="L232" s="31"/>
      <c r="M232" s="138" t="s">
        <v>1</v>
      </c>
      <c r="N232" s="139" t="s">
        <v>40</v>
      </c>
      <c r="P232" s="140">
        <f>O232*H232</f>
        <v>0</v>
      </c>
      <c r="Q232" s="140">
        <v>2.9E-4</v>
      </c>
      <c r="R232" s="140">
        <f>Q232*H232</f>
        <v>1.4500000000000001E-2</v>
      </c>
      <c r="S232" s="140">
        <v>0</v>
      </c>
      <c r="T232" s="141">
        <f>S232*H232</f>
        <v>0</v>
      </c>
      <c r="AR232" s="142" t="s">
        <v>137</v>
      </c>
      <c r="AT232" s="142" t="s">
        <v>132</v>
      </c>
      <c r="AU232" s="142" t="s">
        <v>85</v>
      </c>
      <c r="AY232" s="16" t="s">
        <v>129</v>
      </c>
      <c r="BE232" s="143">
        <f>IF(N232="základní",J232,0)</f>
        <v>0</v>
      </c>
      <c r="BF232" s="143">
        <f>IF(N232="snížená",J232,0)</f>
        <v>0</v>
      </c>
      <c r="BG232" s="143">
        <f>IF(N232="zákl. přenesená",J232,0)</f>
        <v>0</v>
      </c>
      <c r="BH232" s="143">
        <f>IF(N232="sníž. přenesená",J232,0)</f>
        <v>0</v>
      </c>
      <c r="BI232" s="143">
        <f>IF(N232="nulová",J232,0)</f>
        <v>0</v>
      </c>
      <c r="BJ232" s="16" t="s">
        <v>83</v>
      </c>
      <c r="BK232" s="143">
        <f>ROUND(I232*H232,2)</f>
        <v>0</v>
      </c>
      <c r="BL232" s="16" t="s">
        <v>137</v>
      </c>
      <c r="BM232" s="142" t="s">
        <v>355</v>
      </c>
    </row>
    <row r="233" spans="2:65" s="12" customFormat="1">
      <c r="B233" s="154"/>
      <c r="D233" s="155" t="s">
        <v>144</v>
      </c>
      <c r="E233" s="156" t="s">
        <v>1</v>
      </c>
      <c r="F233" s="157" t="s">
        <v>356</v>
      </c>
      <c r="H233" s="158">
        <v>50</v>
      </c>
      <c r="I233" s="159"/>
      <c r="L233" s="154"/>
      <c r="M233" s="160"/>
      <c r="T233" s="161"/>
      <c r="AT233" s="156" t="s">
        <v>144</v>
      </c>
      <c r="AU233" s="156" t="s">
        <v>85</v>
      </c>
      <c r="AV233" s="12" t="s">
        <v>85</v>
      </c>
      <c r="AW233" s="12" t="s">
        <v>31</v>
      </c>
      <c r="AX233" s="12" t="s">
        <v>83</v>
      </c>
      <c r="AY233" s="156" t="s">
        <v>129</v>
      </c>
    </row>
    <row r="234" spans="2:65" s="1" customFormat="1" ht="33" customHeight="1">
      <c r="B234" s="31"/>
      <c r="C234" s="131" t="s">
        <v>357</v>
      </c>
      <c r="D234" s="131" t="s">
        <v>132</v>
      </c>
      <c r="E234" s="132" t="s">
        <v>358</v>
      </c>
      <c r="F234" s="133" t="s">
        <v>359</v>
      </c>
      <c r="G234" s="134" t="s">
        <v>150</v>
      </c>
      <c r="H234" s="135">
        <v>77.882999999999996</v>
      </c>
      <c r="I234" s="136"/>
      <c r="J234" s="137">
        <f>ROUND(I234*H234,2)</f>
        <v>0</v>
      </c>
      <c r="K234" s="133" t="s">
        <v>1</v>
      </c>
      <c r="L234" s="31"/>
      <c r="M234" s="138" t="s">
        <v>1</v>
      </c>
      <c r="N234" s="139" t="s">
        <v>40</v>
      </c>
      <c r="P234" s="140">
        <f>O234*H234</f>
        <v>0</v>
      </c>
      <c r="Q234" s="140">
        <v>0</v>
      </c>
      <c r="R234" s="140">
        <f>Q234*H234</f>
        <v>0</v>
      </c>
      <c r="S234" s="140">
        <v>0</v>
      </c>
      <c r="T234" s="141">
        <f>S234*H234</f>
        <v>0</v>
      </c>
      <c r="AR234" s="142" t="s">
        <v>137</v>
      </c>
      <c r="AT234" s="142" t="s">
        <v>132</v>
      </c>
      <c r="AU234" s="142" t="s">
        <v>85</v>
      </c>
      <c r="AY234" s="16" t="s">
        <v>129</v>
      </c>
      <c r="BE234" s="143">
        <f>IF(N234="základní",J234,0)</f>
        <v>0</v>
      </c>
      <c r="BF234" s="143">
        <f>IF(N234="snížená",J234,0)</f>
        <v>0</v>
      </c>
      <c r="BG234" s="143">
        <f>IF(N234="zákl. přenesená",J234,0)</f>
        <v>0</v>
      </c>
      <c r="BH234" s="143">
        <f>IF(N234="sníž. přenesená",J234,0)</f>
        <v>0</v>
      </c>
      <c r="BI234" s="143">
        <f>IF(N234="nulová",J234,0)</f>
        <v>0</v>
      </c>
      <c r="BJ234" s="16" t="s">
        <v>83</v>
      </c>
      <c r="BK234" s="143">
        <f>ROUND(I234*H234,2)</f>
        <v>0</v>
      </c>
      <c r="BL234" s="16" t="s">
        <v>137</v>
      </c>
      <c r="BM234" s="142" t="s">
        <v>360</v>
      </c>
    </row>
    <row r="235" spans="2:65" s="12" customFormat="1">
      <c r="B235" s="154"/>
      <c r="D235" s="155" t="s">
        <v>144</v>
      </c>
      <c r="E235" s="156" t="s">
        <v>1</v>
      </c>
      <c r="F235" s="157" t="s">
        <v>216</v>
      </c>
      <c r="H235" s="158">
        <v>56.005000000000003</v>
      </c>
      <c r="I235" s="159"/>
      <c r="L235" s="154"/>
      <c r="M235" s="160"/>
      <c r="T235" s="161"/>
      <c r="AT235" s="156" t="s">
        <v>144</v>
      </c>
      <c r="AU235" s="156" t="s">
        <v>85</v>
      </c>
      <c r="AV235" s="12" t="s">
        <v>85</v>
      </c>
      <c r="AW235" s="12" t="s">
        <v>31</v>
      </c>
      <c r="AX235" s="12" t="s">
        <v>75</v>
      </c>
      <c r="AY235" s="156" t="s">
        <v>129</v>
      </c>
    </row>
    <row r="236" spans="2:65" s="12" customFormat="1">
      <c r="B236" s="154"/>
      <c r="D236" s="155" t="s">
        <v>144</v>
      </c>
      <c r="E236" s="156" t="s">
        <v>1</v>
      </c>
      <c r="F236" s="157" t="s">
        <v>217</v>
      </c>
      <c r="H236" s="158">
        <v>21.878</v>
      </c>
      <c r="I236" s="159"/>
      <c r="L236" s="154"/>
      <c r="M236" s="160"/>
      <c r="T236" s="161"/>
      <c r="AT236" s="156" t="s">
        <v>144</v>
      </c>
      <c r="AU236" s="156" t="s">
        <v>85</v>
      </c>
      <c r="AV236" s="12" t="s">
        <v>85</v>
      </c>
      <c r="AW236" s="12" t="s">
        <v>31</v>
      </c>
      <c r="AX236" s="12" t="s">
        <v>75</v>
      </c>
      <c r="AY236" s="156" t="s">
        <v>129</v>
      </c>
    </row>
    <row r="237" spans="2:65" s="13" customFormat="1">
      <c r="B237" s="162"/>
      <c r="D237" s="155" t="s">
        <v>144</v>
      </c>
      <c r="E237" s="163" t="s">
        <v>1</v>
      </c>
      <c r="F237" s="164" t="s">
        <v>154</v>
      </c>
      <c r="H237" s="165">
        <v>77.88300000000001</v>
      </c>
      <c r="I237" s="166"/>
      <c r="L237" s="162"/>
      <c r="M237" s="167"/>
      <c r="T237" s="168"/>
      <c r="AT237" s="163" t="s">
        <v>144</v>
      </c>
      <c r="AU237" s="163" t="s">
        <v>85</v>
      </c>
      <c r="AV237" s="13" t="s">
        <v>137</v>
      </c>
      <c r="AW237" s="13" t="s">
        <v>31</v>
      </c>
      <c r="AX237" s="13" t="s">
        <v>83</v>
      </c>
      <c r="AY237" s="163" t="s">
        <v>129</v>
      </c>
    </row>
    <row r="238" spans="2:65" s="11" customFormat="1" ht="22.75" customHeight="1">
      <c r="B238" s="119"/>
      <c r="D238" s="120" t="s">
        <v>74</v>
      </c>
      <c r="E238" s="129" t="s">
        <v>361</v>
      </c>
      <c r="F238" s="129" t="s">
        <v>362</v>
      </c>
      <c r="I238" s="122"/>
      <c r="J238" s="130">
        <f>BK238</f>
        <v>0</v>
      </c>
      <c r="L238" s="119"/>
      <c r="M238" s="124"/>
      <c r="P238" s="125">
        <f>SUM(P239:P241)</f>
        <v>0</v>
      </c>
      <c r="R238" s="125">
        <f>SUM(R239:R241)</f>
        <v>0</v>
      </c>
      <c r="T238" s="126">
        <f>SUM(T239:T241)</f>
        <v>0</v>
      </c>
      <c r="AR238" s="120" t="s">
        <v>85</v>
      </c>
      <c r="AT238" s="127" t="s">
        <v>74</v>
      </c>
      <c r="AU238" s="127" t="s">
        <v>83</v>
      </c>
      <c r="AY238" s="120" t="s">
        <v>129</v>
      </c>
      <c r="BK238" s="128">
        <f>SUM(BK239:BK241)</f>
        <v>0</v>
      </c>
    </row>
    <row r="239" spans="2:65" s="1" customFormat="1" ht="24.15" customHeight="1">
      <c r="B239" s="31"/>
      <c r="C239" s="131" t="s">
        <v>363</v>
      </c>
      <c r="D239" s="131" t="s">
        <v>132</v>
      </c>
      <c r="E239" s="132" t="s">
        <v>364</v>
      </c>
      <c r="F239" s="133" t="s">
        <v>365</v>
      </c>
      <c r="G239" s="134" t="s">
        <v>208</v>
      </c>
      <c r="H239" s="135">
        <v>1</v>
      </c>
      <c r="I239" s="136"/>
      <c r="J239" s="137">
        <f>ROUND(I239*H239,2)</f>
        <v>0</v>
      </c>
      <c r="K239" s="133" t="s">
        <v>1</v>
      </c>
      <c r="L239" s="31"/>
      <c r="M239" s="138" t="s">
        <v>1</v>
      </c>
      <c r="N239" s="139" t="s">
        <v>40</v>
      </c>
      <c r="P239" s="140">
        <f>O239*H239</f>
        <v>0</v>
      </c>
      <c r="Q239" s="140">
        <v>0</v>
      </c>
      <c r="R239" s="140">
        <f>Q239*H239</f>
        <v>0</v>
      </c>
      <c r="S239" s="140">
        <v>0</v>
      </c>
      <c r="T239" s="141">
        <f>S239*H239</f>
        <v>0</v>
      </c>
      <c r="AR239" s="142" t="s">
        <v>209</v>
      </c>
      <c r="AT239" s="142" t="s">
        <v>132</v>
      </c>
      <c r="AU239" s="142" t="s">
        <v>85</v>
      </c>
      <c r="AY239" s="16" t="s">
        <v>129</v>
      </c>
      <c r="BE239" s="143">
        <f>IF(N239="základní",J239,0)</f>
        <v>0</v>
      </c>
      <c r="BF239" s="143">
        <f>IF(N239="snížená",J239,0)</f>
        <v>0</v>
      </c>
      <c r="BG239" s="143">
        <f>IF(N239="zákl. přenesená",J239,0)</f>
        <v>0</v>
      </c>
      <c r="BH239" s="143">
        <f>IF(N239="sníž. přenesená",J239,0)</f>
        <v>0</v>
      </c>
      <c r="BI239" s="143">
        <f>IF(N239="nulová",J239,0)</f>
        <v>0</v>
      </c>
      <c r="BJ239" s="16" t="s">
        <v>83</v>
      </c>
      <c r="BK239" s="143">
        <f>ROUND(I239*H239,2)</f>
        <v>0</v>
      </c>
      <c r="BL239" s="16" t="s">
        <v>209</v>
      </c>
      <c r="BM239" s="142" t="s">
        <v>366</v>
      </c>
    </row>
    <row r="240" spans="2:65" s="1" customFormat="1" ht="24.15" customHeight="1">
      <c r="B240" s="31"/>
      <c r="C240" s="131" t="s">
        <v>367</v>
      </c>
      <c r="D240" s="131" t="s">
        <v>132</v>
      </c>
      <c r="E240" s="132" t="s">
        <v>368</v>
      </c>
      <c r="F240" s="133" t="s">
        <v>369</v>
      </c>
      <c r="G240" s="134" t="s">
        <v>208</v>
      </c>
      <c r="H240" s="135">
        <v>1</v>
      </c>
      <c r="I240" s="136"/>
      <c r="J240" s="137">
        <f>ROUND(I240*H240,2)</f>
        <v>0</v>
      </c>
      <c r="K240" s="133" t="s">
        <v>1</v>
      </c>
      <c r="L240" s="31"/>
      <c r="M240" s="138" t="s">
        <v>1</v>
      </c>
      <c r="N240" s="139" t="s">
        <v>40</v>
      </c>
      <c r="P240" s="140">
        <f>O240*H240</f>
        <v>0</v>
      </c>
      <c r="Q240" s="140">
        <v>0</v>
      </c>
      <c r="R240" s="140">
        <f>Q240*H240</f>
        <v>0</v>
      </c>
      <c r="S240" s="140">
        <v>0</v>
      </c>
      <c r="T240" s="141">
        <f>S240*H240</f>
        <v>0</v>
      </c>
      <c r="AR240" s="142" t="s">
        <v>209</v>
      </c>
      <c r="AT240" s="142" t="s">
        <v>132</v>
      </c>
      <c r="AU240" s="142" t="s">
        <v>85</v>
      </c>
      <c r="AY240" s="16" t="s">
        <v>129</v>
      </c>
      <c r="BE240" s="143">
        <f>IF(N240="základní",J240,0)</f>
        <v>0</v>
      </c>
      <c r="BF240" s="143">
        <f>IF(N240="snížená",J240,0)</f>
        <v>0</v>
      </c>
      <c r="BG240" s="143">
        <f>IF(N240="zákl. přenesená",J240,0)</f>
        <v>0</v>
      </c>
      <c r="BH240" s="143">
        <f>IF(N240="sníž. přenesená",J240,0)</f>
        <v>0</v>
      </c>
      <c r="BI240" s="143">
        <f>IF(N240="nulová",J240,0)</f>
        <v>0</v>
      </c>
      <c r="BJ240" s="16" t="s">
        <v>83</v>
      </c>
      <c r="BK240" s="143">
        <f>ROUND(I240*H240,2)</f>
        <v>0</v>
      </c>
      <c r="BL240" s="16" t="s">
        <v>209</v>
      </c>
      <c r="BM240" s="142" t="s">
        <v>370</v>
      </c>
    </row>
    <row r="241" spans="2:65" s="1" customFormat="1" ht="24.15" customHeight="1">
      <c r="B241" s="31"/>
      <c r="C241" s="131" t="s">
        <v>371</v>
      </c>
      <c r="D241" s="131" t="s">
        <v>132</v>
      </c>
      <c r="E241" s="132" t="s">
        <v>372</v>
      </c>
      <c r="F241" s="133" t="s">
        <v>373</v>
      </c>
      <c r="G241" s="134" t="s">
        <v>208</v>
      </c>
      <c r="H241" s="135">
        <v>1</v>
      </c>
      <c r="I241" s="136"/>
      <c r="J241" s="137">
        <f>ROUND(I241*H241,2)</f>
        <v>0</v>
      </c>
      <c r="K241" s="133" t="s">
        <v>1</v>
      </c>
      <c r="L241" s="31"/>
      <c r="M241" s="138" t="s">
        <v>1</v>
      </c>
      <c r="N241" s="139" t="s">
        <v>40</v>
      </c>
      <c r="P241" s="140">
        <f>O241*H241</f>
        <v>0</v>
      </c>
      <c r="Q241" s="140">
        <v>0</v>
      </c>
      <c r="R241" s="140">
        <f>Q241*H241</f>
        <v>0</v>
      </c>
      <c r="S241" s="140">
        <v>0</v>
      </c>
      <c r="T241" s="141">
        <f>S241*H241</f>
        <v>0</v>
      </c>
      <c r="AR241" s="142" t="s">
        <v>209</v>
      </c>
      <c r="AT241" s="142" t="s">
        <v>132</v>
      </c>
      <c r="AU241" s="142" t="s">
        <v>85</v>
      </c>
      <c r="AY241" s="16" t="s">
        <v>129</v>
      </c>
      <c r="BE241" s="143">
        <f>IF(N241="základní",J241,0)</f>
        <v>0</v>
      </c>
      <c r="BF241" s="143">
        <f>IF(N241="snížená",J241,0)</f>
        <v>0</v>
      </c>
      <c r="BG241" s="143">
        <f>IF(N241="zákl. přenesená",J241,0)</f>
        <v>0</v>
      </c>
      <c r="BH241" s="143">
        <f>IF(N241="sníž. přenesená",J241,0)</f>
        <v>0</v>
      </c>
      <c r="BI241" s="143">
        <f>IF(N241="nulová",J241,0)</f>
        <v>0</v>
      </c>
      <c r="BJ241" s="16" t="s">
        <v>83</v>
      </c>
      <c r="BK241" s="143">
        <f>ROUND(I241*H241,2)</f>
        <v>0</v>
      </c>
      <c r="BL241" s="16" t="s">
        <v>209</v>
      </c>
      <c r="BM241" s="142" t="s">
        <v>374</v>
      </c>
    </row>
    <row r="242" spans="2:65" s="11" customFormat="1" ht="25.9" customHeight="1">
      <c r="B242" s="119"/>
      <c r="D242" s="120" t="s">
        <v>74</v>
      </c>
      <c r="E242" s="121" t="s">
        <v>375</v>
      </c>
      <c r="F242" s="121" t="s">
        <v>376</v>
      </c>
      <c r="I242" s="122"/>
      <c r="J242" s="123">
        <f>BK242</f>
        <v>0</v>
      </c>
      <c r="L242" s="119"/>
      <c r="M242" s="124"/>
      <c r="P242" s="125">
        <f>P243</f>
        <v>0</v>
      </c>
      <c r="R242" s="125">
        <f>R243</f>
        <v>0</v>
      </c>
      <c r="T242" s="126">
        <f>T243</f>
        <v>0</v>
      </c>
      <c r="AR242" s="120" t="s">
        <v>137</v>
      </c>
      <c r="AT242" s="127" t="s">
        <v>74</v>
      </c>
      <c r="AU242" s="127" t="s">
        <v>75</v>
      </c>
      <c r="AY242" s="120" t="s">
        <v>129</v>
      </c>
      <c r="BK242" s="128">
        <f>BK243</f>
        <v>0</v>
      </c>
    </row>
    <row r="243" spans="2:65" s="11" customFormat="1" ht="22.75" customHeight="1">
      <c r="B243" s="119"/>
      <c r="D243" s="120" t="s">
        <v>74</v>
      </c>
      <c r="E243" s="129" t="s">
        <v>377</v>
      </c>
      <c r="F243" s="129" t="s">
        <v>378</v>
      </c>
      <c r="I243" s="122"/>
      <c r="J243" s="130">
        <f>BK243</f>
        <v>0</v>
      </c>
      <c r="L243" s="119"/>
      <c r="M243" s="124"/>
      <c r="P243" s="125">
        <f>SUM(P244:P251)</f>
        <v>0</v>
      </c>
      <c r="R243" s="125">
        <f>SUM(R244:R251)</f>
        <v>0</v>
      </c>
      <c r="T243" s="126">
        <f>SUM(T244:T251)</f>
        <v>0</v>
      </c>
      <c r="AR243" s="120" t="s">
        <v>137</v>
      </c>
      <c r="AT243" s="127" t="s">
        <v>74</v>
      </c>
      <c r="AU243" s="127" t="s">
        <v>83</v>
      </c>
      <c r="AY243" s="120" t="s">
        <v>129</v>
      </c>
      <c r="BK243" s="128">
        <f>SUM(BK244:BK251)</f>
        <v>0</v>
      </c>
    </row>
    <row r="244" spans="2:65" s="1" customFormat="1" ht="16.5" customHeight="1">
      <c r="B244" s="31"/>
      <c r="C244" s="131" t="s">
        <v>379</v>
      </c>
      <c r="D244" s="131" t="s">
        <v>132</v>
      </c>
      <c r="E244" s="132" t="s">
        <v>380</v>
      </c>
      <c r="F244" s="133" t="s">
        <v>381</v>
      </c>
      <c r="G244" s="134" t="s">
        <v>208</v>
      </c>
      <c r="H244" s="135">
        <v>1</v>
      </c>
      <c r="I244" s="136"/>
      <c r="J244" s="137">
        <f t="shared" ref="J244:J251" si="10">ROUND(I244*H244,2)</f>
        <v>0</v>
      </c>
      <c r="K244" s="133" t="s">
        <v>1</v>
      </c>
      <c r="L244" s="31"/>
      <c r="M244" s="138" t="s">
        <v>1</v>
      </c>
      <c r="N244" s="139" t="s">
        <v>40</v>
      </c>
      <c r="P244" s="140">
        <f t="shared" ref="P244:P251" si="11">O244*H244</f>
        <v>0</v>
      </c>
      <c r="Q244" s="140">
        <v>0</v>
      </c>
      <c r="R244" s="140">
        <f t="shared" ref="R244:R251" si="12">Q244*H244</f>
        <v>0</v>
      </c>
      <c r="S244" s="140">
        <v>0</v>
      </c>
      <c r="T244" s="141">
        <f t="shared" ref="T244:T251" si="13">S244*H244</f>
        <v>0</v>
      </c>
      <c r="AR244" s="142" t="s">
        <v>382</v>
      </c>
      <c r="AT244" s="142" t="s">
        <v>132</v>
      </c>
      <c r="AU244" s="142" t="s">
        <v>85</v>
      </c>
      <c r="AY244" s="16" t="s">
        <v>129</v>
      </c>
      <c r="BE244" s="143">
        <f t="shared" ref="BE244:BE251" si="14">IF(N244="základní",J244,0)</f>
        <v>0</v>
      </c>
      <c r="BF244" s="143">
        <f t="shared" ref="BF244:BF251" si="15">IF(N244="snížená",J244,0)</f>
        <v>0</v>
      </c>
      <c r="BG244" s="143">
        <f t="shared" ref="BG244:BG251" si="16">IF(N244="zákl. přenesená",J244,0)</f>
        <v>0</v>
      </c>
      <c r="BH244" s="143">
        <f t="shared" ref="BH244:BH251" si="17">IF(N244="sníž. přenesená",J244,0)</f>
        <v>0</v>
      </c>
      <c r="BI244" s="143">
        <f t="shared" ref="BI244:BI251" si="18">IF(N244="nulová",J244,0)</f>
        <v>0</v>
      </c>
      <c r="BJ244" s="16" t="s">
        <v>83</v>
      </c>
      <c r="BK244" s="143">
        <f t="shared" ref="BK244:BK251" si="19">ROUND(I244*H244,2)</f>
        <v>0</v>
      </c>
      <c r="BL244" s="16" t="s">
        <v>382</v>
      </c>
      <c r="BM244" s="142" t="s">
        <v>383</v>
      </c>
    </row>
    <row r="245" spans="2:65" s="1" customFormat="1" ht="16.5" customHeight="1">
      <c r="B245" s="31"/>
      <c r="C245" s="131" t="s">
        <v>384</v>
      </c>
      <c r="D245" s="131" t="s">
        <v>132</v>
      </c>
      <c r="E245" s="132" t="s">
        <v>385</v>
      </c>
      <c r="F245" s="133" t="s">
        <v>386</v>
      </c>
      <c r="G245" s="134" t="s">
        <v>208</v>
      </c>
      <c r="H245" s="135">
        <v>1</v>
      </c>
      <c r="I245" s="136"/>
      <c r="J245" s="137">
        <f t="shared" si="10"/>
        <v>0</v>
      </c>
      <c r="K245" s="133" t="s">
        <v>1</v>
      </c>
      <c r="L245" s="31"/>
      <c r="M245" s="138" t="s">
        <v>1</v>
      </c>
      <c r="N245" s="139" t="s">
        <v>40</v>
      </c>
      <c r="P245" s="140">
        <f t="shared" si="11"/>
        <v>0</v>
      </c>
      <c r="Q245" s="140">
        <v>0</v>
      </c>
      <c r="R245" s="140">
        <f t="shared" si="12"/>
        <v>0</v>
      </c>
      <c r="S245" s="140">
        <v>0</v>
      </c>
      <c r="T245" s="141">
        <f t="shared" si="13"/>
        <v>0</v>
      </c>
      <c r="AR245" s="142" t="s">
        <v>382</v>
      </c>
      <c r="AT245" s="142" t="s">
        <v>132</v>
      </c>
      <c r="AU245" s="142" t="s">
        <v>85</v>
      </c>
      <c r="AY245" s="16" t="s">
        <v>129</v>
      </c>
      <c r="BE245" s="143">
        <f t="shared" si="14"/>
        <v>0</v>
      </c>
      <c r="BF245" s="143">
        <f t="shared" si="15"/>
        <v>0</v>
      </c>
      <c r="BG245" s="143">
        <f t="shared" si="16"/>
        <v>0</v>
      </c>
      <c r="BH245" s="143">
        <f t="shared" si="17"/>
        <v>0</v>
      </c>
      <c r="BI245" s="143">
        <f t="shared" si="18"/>
        <v>0</v>
      </c>
      <c r="BJ245" s="16" t="s">
        <v>83</v>
      </c>
      <c r="BK245" s="143">
        <f t="shared" si="19"/>
        <v>0</v>
      </c>
      <c r="BL245" s="16" t="s">
        <v>382</v>
      </c>
      <c r="BM245" s="142" t="s">
        <v>387</v>
      </c>
    </row>
    <row r="246" spans="2:65" s="1" customFormat="1" ht="16.5" customHeight="1">
      <c r="B246" s="31"/>
      <c r="C246" s="131" t="s">
        <v>388</v>
      </c>
      <c r="D246" s="131" t="s">
        <v>132</v>
      </c>
      <c r="E246" s="132" t="s">
        <v>389</v>
      </c>
      <c r="F246" s="133" t="s">
        <v>390</v>
      </c>
      <c r="G246" s="134" t="s">
        <v>208</v>
      </c>
      <c r="H246" s="135">
        <v>1</v>
      </c>
      <c r="I246" s="136"/>
      <c r="J246" s="137">
        <f t="shared" si="10"/>
        <v>0</v>
      </c>
      <c r="K246" s="133" t="s">
        <v>1</v>
      </c>
      <c r="L246" s="31"/>
      <c r="M246" s="138" t="s">
        <v>1</v>
      </c>
      <c r="N246" s="139" t="s">
        <v>40</v>
      </c>
      <c r="P246" s="140">
        <f t="shared" si="11"/>
        <v>0</v>
      </c>
      <c r="Q246" s="140">
        <v>0</v>
      </c>
      <c r="R246" s="140">
        <f t="shared" si="12"/>
        <v>0</v>
      </c>
      <c r="S246" s="140">
        <v>0</v>
      </c>
      <c r="T246" s="141">
        <f t="shared" si="13"/>
        <v>0</v>
      </c>
      <c r="AR246" s="142" t="s">
        <v>382</v>
      </c>
      <c r="AT246" s="142" t="s">
        <v>132</v>
      </c>
      <c r="AU246" s="142" t="s">
        <v>85</v>
      </c>
      <c r="AY246" s="16" t="s">
        <v>129</v>
      </c>
      <c r="BE246" s="143">
        <f t="shared" si="14"/>
        <v>0</v>
      </c>
      <c r="BF246" s="143">
        <f t="shared" si="15"/>
        <v>0</v>
      </c>
      <c r="BG246" s="143">
        <f t="shared" si="16"/>
        <v>0</v>
      </c>
      <c r="BH246" s="143">
        <f t="shared" si="17"/>
        <v>0</v>
      </c>
      <c r="BI246" s="143">
        <f t="shared" si="18"/>
        <v>0</v>
      </c>
      <c r="BJ246" s="16" t="s">
        <v>83</v>
      </c>
      <c r="BK246" s="143">
        <f t="shared" si="19"/>
        <v>0</v>
      </c>
      <c r="BL246" s="16" t="s">
        <v>382</v>
      </c>
      <c r="BM246" s="142" t="s">
        <v>391</v>
      </c>
    </row>
    <row r="247" spans="2:65" s="1" customFormat="1" ht="21.75" customHeight="1">
      <c r="B247" s="31"/>
      <c r="C247" s="131" t="s">
        <v>392</v>
      </c>
      <c r="D247" s="131" t="s">
        <v>132</v>
      </c>
      <c r="E247" s="132" t="s">
        <v>393</v>
      </c>
      <c r="F247" s="133" t="s">
        <v>394</v>
      </c>
      <c r="G247" s="134" t="s">
        <v>208</v>
      </c>
      <c r="H247" s="135">
        <v>1</v>
      </c>
      <c r="I247" s="136"/>
      <c r="J247" s="137">
        <f t="shared" si="10"/>
        <v>0</v>
      </c>
      <c r="K247" s="133" t="s">
        <v>1</v>
      </c>
      <c r="L247" s="31"/>
      <c r="M247" s="138" t="s">
        <v>1</v>
      </c>
      <c r="N247" s="139" t="s">
        <v>40</v>
      </c>
      <c r="P247" s="140">
        <f t="shared" si="11"/>
        <v>0</v>
      </c>
      <c r="Q247" s="140">
        <v>0</v>
      </c>
      <c r="R247" s="140">
        <f t="shared" si="12"/>
        <v>0</v>
      </c>
      <c r="S247" s="140">
        <v>0</v>
      </c>
      <c r="T247" s="141">
        <f t="shared" si="13"/>
        <v>0</v>
      </c>
      <c r="AR247" s="142" t="s">
        <v>382</v>
      </c>
      <c r="AT247" s="142" t="s">
        <v>132</v>
      </c>
      <c r="AU247" s="142" t="s">
        <v>85</v>
      </c>
      <c r="AY247" s="16" t="s">
        <v>129</v>
      </c>
      <c r="BE247" s="143">
        <f t="shared" si="14"/>
        <v>0</v>
      </c>
      <c r="BF247" s="143">
        <f t="shared" si="15"/>
        <v>0</v>
      </c>
      <c r="BG247" s="143">
        <f t="shared" si="16"/>
        <v>0</v>
      </c>
      <c r="BH247" s="143">
        <f t="shared" si="17"/>
        <v>0</v>
      </c>
      <c r="BI247" s="143">
        <f t="shared" si="18"/>
        <v>0</v>
      </c>
      <c r="BJ247" s="16" t="s">
        <v>83</v>
      </c>
      <c r="BK247" s="143">
        <f t="shared" si="19"/>
        <v>0</v>
      </c>
      <c r="BL247" s="16" t="s">
        <v>382</v>
      </c>
      <c r="BM247" s="142" t="s">
        <v>395</v>
      </c>
    </row>
    <row r="248" spans="2:65" s="1" customFormat="1" ht="24.15" customHeight="1">
      <c r="B248" s="31"/>
      <c r="C248" s="131" t="s">
        <v>396</v>
      </c>
      <c r="D248" s="131" t="s">
        <v>132</v>
      </c>
      <c r="E248" s="132" t="s">
        <v>397</v>
      </c>
      <c r="F248" s="133" t="s">
        <v>398</v>
      </c>
      <c r="G248" s="134" t="s">
        <v>208</v>
      </c>
      <c r="H248" s="135">
        <v>1</v>
      </c>
      <c r="I248" s="136"/>
      <c r="J248" s="137">
        <f t="shared" si="10"/>
        <v>0</v>
      </c>
      <c r="K248" s="133" t="s">
        <v>1</v>
      </c>
      <c r="L248" s="31"/>
      <c r="M248" s="138" t="s">
        <v>1</v>
      </c>
      <c r="N248" s="139" t="s">
        <v>40</v>
      </c>
      <c r="P248" s="140">
        <f t="shared" si="11"/>
        <v>0</v>
      </c>
      <c r="Q248" s="140">
        <v>0</v>
      </c>
      <c r="R248" s="140">
        <f t="shared" si="12"/>
        <v>0</v>
      </c>
      <c r="S248" s="140">
        <v>0</v>
      </c>
      <c r="T248" s="141">
        <f t="shared" si="13"/>
        <v>0</v>
      </c>
      <c r="AR248" s="142" t="s">
        <v>382</v>
      </c>
      <c r="AT248" s="142" t="s">
        <v>132</v>
      </c>
      <c r="AU248" s="142" t="s">
        <v>85</v>
      </c>
      <c r="AY248" s="16" t="s">
        <v>129</v>
      </c>
      <c r="BE248" s="143">
        <f t="shared" si="14"/>
        <v>0</v>
      </c>
      <c r="BF248" s="143">
        <f t="shared" si="15"/>
        <v>0</v>
      </c>
      <c r="BG248" s="143">
        <f t="shared" si="16"/>
        <v>0</v>
      </c>
      <c r="BH248" s="143">
        <f t="shared" si="17"/>
        <v>0</v>
      </c>
      <c r="BI248" s="143">
        <f t="shared" si="18"/>
        <v>0</v>
      </c>
      <c r="BJ248" s="16" t="s">
        <v>83</v>
      </c>
      <c r="BK248" s="143">
        <f t="shared" si="19"/>
        <v>0</v>
      </c>
      <c r="BL248" s="16" t="s">
        <v>382</v>
      </c>
      <c r="BM248" s="142" t="s">
        <v>399</v>
      </c>
    </row>
    <row r="249" spans="2:65" s="1" customFormat="1" ht="24.15" customHeight="1">
      <c r="B249" s="31"/>
      <c r="C249" s="131" t="s">
        <v>400</v>
      </c>
      <c r="D249" s="131" t="s">
        <v>132</v>
      </c>
      <c r="E249" s="132" t="s">
        <v>401</v>
      </c>
      <c r="F249" s="133" t="s">
        <v>402</v>
      </c>
      <c r="G249" s="134" t="s">
        <v>208</v>
      </c>
      <c r="H249" s="135">
        <v>1</v>
      </c>
      <c r="I249" s="136"/>
      <c r="J249" s="137">
        <f t="shared" si="10"/>
        <v>0</v>
      </c>
      <c r="K249" s="133" t="s">
        <v>1</v>
      </c>
      <c r="L249" s="31"/>
      <c r="M249" s="138" t="s">
        <v>1</v>
      </c>
      <c r="N249" s="139" t="s">
        <v>40</v>
      </c>
      <c r="P249" s="140">
        <f t="shared" si="11"/>
        <v>0</v>
      </c>
      <c r="Q249" s="140">
        <v>0</v>
      </c>
      <c r="R249" s="140">
        <f t="shared" si="12"/>
        <v>0</v>
      </c>
      <c r="S249" s="140">
        <v>0</v>
      </c>
      <c r="T249" s="141">
        <f t="shared" si="13"/>
        <v>0</v>
      </c>
      <c r="AR249" s="142" t="s">
        <v>382</v>
      </c>
      <c r="AT249" s="142" t="s">
        <v>132</v>
      </c>
      <c r="AU249" s="142" t="s">
        <v>85</v>
      </c>
      <c r="AY249" s="16" t="s">
        <v>129</v>
      </c>
      <c r="BE249" s="143">
        <f t="shared" si="14"/>
        <v>0</v>
      </c>
      <c r="BF249" s="143">
        <f t="shared" si="15"/>
        <v>0</v>
      </c>
      <c r="BG249" s="143">
        <f t="shared" si="16"/>
        <v>0</v>
      </c>
      <c r="BH249" s="143">
        <f t="shared" si="17"/>
        <v>0</v>
      </c>
      <c r="BI249" s="143">
        <f t="shared" si="18"/>
        <v>0</v>
      </c>
      <c r="BJ249" s="16" t="s">
        <v>83</v>
      </c>
      <c r="BK249" s="143">
        <f t="shared" si="19"/>
        <v>0</v>
      </c>
      <c r="BL249" s="16" t="s">
        <v>382</v>
      </c>
      <c r="BM249" s="142" t="s">
        <v>403</v>
      </c>
    </row>
    <row r="250" spans="2:65" s="1" customFormat="1" ht="16.5" customHeight="1">
      <c r="B250" s="31"/>
      <c r="C250" s="131" t="s">
        <v>404</v>
      </c>
      <c r="D250" s="131" t="s">
        <v>132</v>
      </c>
      <c r="E250" s="132" t="s">
        <v>405</v>
      </c>
      <c r="F250" s="133" t="s">
        <v>406</v>
      </c>
      <c r="G250" s="134" t="s">
        <v>208</v>
      </c>
      <c r="H250" s="135">
        <v>1</v>
      </c>
      <c r="I250" s="136"/>
      <c r="J250" s="137">
        <f t="shared" si="10"/>
        <v>0</v>
      </c>
      <c r="K250" s="133" t="s">
        <v>1</v>
      </c>
      <c r="L250" s="31"/>
      <c r="M250" s="138" t="s">
        <v>1</v>
      </c>
      <c r="N250" s="139" t="s">
        <v>40</v>
      </c>
      <c r="P250" s="140">
        <f t="shared" si="11"/>
        <v>0</v>
      </c>
      <c r="Q250" s="140">
        <v>0</v>
      </c>
      <c r="R250" s="140">
        <f t="shared" si="12"/>
        <v>0</v>
      </c>
      <c r="S250" s="140">
        <v>0</v>
      </c>
      <c r="T250" s="141">
        <f t="shared" si="13"/>
        <v>0</v>
      </c>
      <c r="AR250" s="142" t="s">
        <v>382</v>
      </c>
      <c r="AT250" s="142" t="s">
        <v>132</v>
      </c>
      <c r="AU250" s="142" t="s">
        <v>85</v>
      </c>
      <c r="AY250" s="16" t="s">
        <v>129</v>
      </c>
      <c r="BE250" s="143">
        <f t="shared" si="14"/>
        <v>0</v>
      </c>
      <c r="BF250" s="143">
        <f t="shared" si="15"/>
        <v>0</v>
      </c>
      <c r="BG250" s="143">
        <f t="shared" si="16"/>
        <v>0</v>
      </c>
      <c r="BH250" s="143">
        <f t="shared" si="17"/>
        <v>0</v>
      </c>
      <c r="BI250" s="143">
        <f t="shared" si="18"/>
        <v>0</v>
      </c>
      <c r="BJ250" s="16" t="s">
        <v>83</v>
      </c>
      <c r="BK250" s="143">
        <f t="shared" si="19"/>
        <v>0</v>
      </c>
      <c r="BL250" s="16" t="s">
        <v>382</v>
      </c>
      <c r="BM250" s="142" t="s">
        <v>407</v>
      </c>
    </row>
    <row r="251" spans="2:65" s="1" customFormat="1" ht="37.75" customHeight="1">
      <c r="B251" s="31"/>
      <c r="C251" s="131" t="s">
        <v>408</v>
      </c>
      <c r="D251" s="131" t="s">
        <v>132</v>
      </c>
      <c r="E251" s="132" t="s">
        <v>409</v>
      </c>
      <c r="F251" s="133" t="s">
        <v>410</v>
      </c>
      <c r="G251" s="134" t="s">
        <v>208</v>
      </c>
      <c r="H251" s="135">
        <v>1</v>
      </c>
      <c r="I251" s="136"/>
      <c r="J251" s="137">
        <f t="shared" si="10"/>
        <v>0</v>
      </c>
      <c r="K251" s="133" t="s">
        <v>1</v>
      </c>
      <c r="L251" s="31"/>
      <c r="M251" s="176" t="s">
        <v>1</v>
      </c>
      <c r="N251" s="177" t="s">
        <v>40</v>
      </c>
      <c r="O251" s="178"/>
      <c r="P251" s="179">
        <f t="shared" si="11"/>
        <v>0</v>
      </c>
      <c r="Q251" s="179">
        <v>0</v>
      </c>
      <c r="R251" s="179">
        <f t="shared" si="12"/>
        <v>0</v>
      </c>
      <c r="S251" s="179">
        <v>0</v>
      </c>
      <c r="T251" s="180">
        <f t="shared" si="13"/>
        <v>0</v>
      </c>
      <c r="AR251" s="142" t="s">
        <v>382</v>
      </c>
      <c r="AT251" s="142" t="s">
        <v>132</v>
      </c>
      <c r="AU251" s="142" t="s">
        <v>85</v>
      </c>
      <c r="AY251" s="16" t="s">
        <v>129</v>
      </c>
      <c r="BE251" s="143">
        <f t="shared" si="14"/>
        <v>0</v>
      </c>
      <c r="BF251" s="143">
        <f t="shared" si="15"/>
        <v>0</v>
      </c>
      <c r="BG251" s="143">
        <f t="shared" si="16"/>
        <v>0</v>
      </c>
      <c r="BH251" s="143">
        <f t="shared" si="17"/>
        <v>0</v>
      </c>
      <c r="BI251" s="143">
        <f t="shared" si="18"/>
        <v>0</v>
      </c>
      <c r="BJ251" s="16" t="s">
        <v>83</v>
      </c>
      <c r="BK251" s="143">
        <f t="shared" si="19"/>
        <v>0</v>
      </c>
      <c r="BL251" s="16" t="s">
        <v>382</v>
      </c>
      <c r="BM251" s="142" t="s">
        <v>411</v>
      </c>
    </row>
    <row r="252" spans="2:65" s="1" customFormat="1" ht="7" customHeight="1">
      <c r="B252" s="43"/>
      <c r="C252" s="44"/>
      <c r="D252" s="44"/>
      <c r="E252" s="44"/>
      <c r="F252" s="44"/>
      <c r="G252" s="44"/>
      <c r="H252" s="44"/>
      <c r="I252" s="44"/>
      <c r="J252" s="44"/>
      <c r="K252" s="44"/>
      <c r="L252" s="31"/>
    </row>
  </sheetData>
  <sheetProtection algorithmName="SHA-512" hashValue="gaVxkvACLAaHz/Q68oiH7GTVz8ylL+P8T+bQyx+ucy2LEC52KmmykvHEPaenrit9DzRV4IdM0ixteegR5lhjHA==" saltValue="/ouG1REVt4BiQ/QzU9gqlgi8/+KInAnUJlZfT1ELRkmB1BGaTdd12rvU6xmVF1cVv9WxotDcvNDzqv7iQa1b6Q==" spinCount="100000" sheet="1" objects="1" scenarios="1" formatColumns="0" formatRows="0" autoFilter="0"/>
  <autoFilter ref="C129:K251" xr:uid="{00000000-0009-0000-0000-000001000000}"/>
  <mergeCells count="9">
    <mergeCell ref="E87:H87"/>
    <mergeCell ref="E120:H120"/>
    <mergeCell ref="E122:H12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13"/>
  <sheetViews>
    <sheetView showGridLines="0" workbookViewId="0"/>
  </sheetViews>
  <sheetFormatPr defaultRowHeight="10"/>
  <cols>
    <col min="1" max="1" width="8.33203125" customWidth="1"/>
    <col min="2" max="2" width="1.21875" customWidth="1"/>
    <col min="3" max="3" width="4.109375" customWidth="1"/>
    <col min="4" max="4" width="4.33203125" customWidth="1"/>
    <col min="5" max="5" width="17.109375" customWidth="1"/>
    <col min="6" max="6" width="50.77734375" customWidth="1"/>
    <col min="7" max="7" width="7.44140625" customWidth="1"/>
    <col min="8" max="8" width="14" customWidth="1"/>
    <col min="9" max="9" width="15.77734375" customWidth="1"/>
    <col min="10" max="11" width="22.33203125" customWidth="1"/>
    <col min="12" max="12" width="9.33203125" customWidth="1"/>
    <col min="13" max="13" width="10.77734375" hidden="1" customWidth="1"/>
    <col min="14" max="14" width="9.33203125" hidden="1"/>
    <col min="15" max="20" width="14.10937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7" customHeight="1"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6" t="s">
        <v>88</v>
      </c>
    </row>
    <row r="3" spans="2:46" ht="7" hidden="1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85</v>
      </c>
    </row>
    <row r="4" spans="2:46" ht="25" hidden="1" customHeight="1">
      <c r="B4" s="19"/>
      <c r="D4" s="20" t="s">
        <v>92</v>
      </c>
      <c r="L4" s="19"/>
      <c r="M4" s="87" t="s">
        <v>10</v>
      </c>
      <c r="AT4" s="16" t="s">
        <v>4</v>
      </c>
    </row>
    <row r="5" spans="2:46" ht="7" hidden="1" customHeight="1">
      <c r="B5" s="19"/>
      <c r="L5" s="19"/>
    </row>
    <row r="6" spans="2:46" ht="12" hidden="1" customHeight="1">
      <c r="B6" s="19"/>
      <c r="D6" s="26" t="s">
        <v>16</v>
      </c>
      <c r="L6" s="19"/>
    </row>
    <row r="7" spans="2:46" ht="16.5" hidden="1" customHeight="1">
      <c r="B7" s="19"/>
      <c r="E7" s="249" t="str">
        <f>'Rekapitulace stavby'!K6</f>
        <v>Kongresové centrum - Úprava šaten</v>
      </c>
      <c r="F7" s="250"/>
      <c r="G7" s="250"/>
      <c r="H7" s="250"/>
      <c r="L7" s="19"/>
    </row>
    <row r="8" spans="2:46" s="1" customFormat="1" ht="12" hidden="1" customHeight="1">
      <c r="B8" s="31"/>
      <c r="D8" s="26" t="s">
        <v>93</v>
      </c>
      <c r="L8" s="31"/>
    </row>
    <row r="9" spans="2:46" s="1" customFormat="1" ht="16.5" hidden="1" customHeight="1">
      <c r="B9" s="31"/>
      <c r="E9" s="221" t="s">
        <v>412</v>
      </c>
      <c r="F9" s="248"/>
      <c r="G9" s="248"/>
      <c r="H9" s="248"/>
      <c r="L9" s="31"/>
    </row>
    <row r="10" spans="2:46" s="1" customFormat="1" hidden="1">
      <c r="B10" s="31"/>
      <c r="L10" s="31"/>
    </row>
    <row r="11" spans="2:46" s="1" customFormat="1" ht="12" hidden="1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hidden="1" customHeight="1">
      <c r="B12" s="31"/>
      <c r="D12" s="26" t="s">
        <v>20</v>
      </c>
      <c r="F12" s="24" t="s">
        <v>21</v>
      </c>
      <c r="I12" s="26" t="s">
        <v>22</v>
      </c>
      <c r="J12" s="51">
        <f>'Rekapitulace stavby'!AN8</f>
        <v>46155</v>
      </c>
      <c r="L12" s="31"/>
    </row>
    <row r="13" spans="2:46" s="1" customFormat="1" ht="10.75" hidden="1" customHeight="1">
      <c r="B13" s="31"/>
      <c r="L13" s="31"/>
    </row>
    <row r="14" spans="2:46" s="1" customFormat="1" ht="12" hidden="1" customHeight="1">
      <c r="B14" s="31"/>
      <c r="D14" s="26" t="s">
        <v>23</v>
      </c>
      <c r="I14" s="26" t="s">
        <v>24</v>
      </c>
      <c r="J14" s="24" t="str">
        <f>IF('Rekapitulace stavby'!AN10="","",'Rekapitulace stavby'!AN10)</f>
        <v/>
      </c>
      <c r="L14" s="31"/>
    </row>
    <row r="15" spans="2:46" s="1" customFormat="1" ht="18" hidden="1" customHeight="1">
      <c r="B15" s="31"/>
      <c r="E15" s="24" t="str">
        <f>IF('Rekapitulace stavby'!E11="","",'Rekapitulace stavby'!E11)</f>
        <v xml:space="preserve"> </v>
      </c>
      <c r="I15" s="26" t="s">
        <v>26</v>
      </c>
      <c r="J15" s="24" t="str">
        <f>IF('Rekapitulace stavby'!AN11="","",'Rekapitulace stavby'!AN11)</f>
        <v/>
      </c>
      <c r="L15" s="31"/>
    </row>
    <row r="16" spans="2:46" s="1" customFormat="1" ht="7" hidden="1" customHeight="1">
      <c r="B16" s="31"/>
      <c r="L16" s="31"/>
    </row>
    <row r="17" spans="2:12" s="1" customFormat="1" ht="12" hidden="1" customHeight="1">
      <c r="B17" s="31"/>
      <c r="D17" s="26" t="s">
        <v>27</v>
      </c>
      <c r="I17" s="26" t="s">
        <v>24</v>
      </c>
      <c r="J17" s="27" t="str">
        <f>'Rekapitulace stavby'!AN13</f>
        <v>Vyplň údaj</v>
      </c>
      <c r="L17" s="31"/>
    </row>
    <row r="18" spans="2:12" s="1" customFormat="1" ht="18" hidden="1" customHeight="1">
      <c r="B18" s="31"/>
      <c r="E18" s="251" t="str">
        <f>'Rekapitulace stavby'!E14</f>
        <v>Vyplň údaj</v>
      </c>
      <c r="F18" s="240"/>
      <c r="G18" s="240"/>
      <c r="H18" s="240"/>
      <c r="I18" s="26" t="s">
        <v>26</v>
      </c>
      <c r="J18" s="27" t="str">
        <f>'Rekapitulace stavby'!AN14</f>
        <v>Vyplň údaj</v>
      </c>
      <c r="L18" s="31"/>
    </row>
    <row r="19" spans="2:12" s="1" customFormat="1" ht="7" hidden="1" customHeight="1">
      <c r="B19" s="31"/>
      <c r="L19" s="31"/>
    </row>
    <row r="20" spans="2:12" s="1" customFormat="1" ht="12" hidden="1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hidden="1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7" hidden="1" customHeight="1">
      <c r="B22" s="31"/>
      <c r="L22" s="31"/>
    </row>
    <row r="23" spans="2:12" s="1" customFormat="1" ht="12" hidden="1" customHeight="1">
      <c r="B23" s="31"/>
      <c r="D23" s="26" t="s">
        <v>32</v>
      </c>
      <c r="I23" s="26" t="s">
        <v>24</v>
      </c>
      <c r="J23" s="24" t="s">
        <v>1</v>
      </c>
      <c r="L23" s="31"/>
    </row>
    <row r="24" spans="2:12" s="1" customFormat="1" ht="18" hidden="1" customHeight="1">
      <c r="B24" s="31"/>
      <c r="E24" s="24" t="s">
        <v>33</v>
      </c>
      <c r="I24" s="26" t="s">
        <v>26</v>
      </c>
      <c r="J24" s="24" t="s">
        <v>1</v>
      </c>
      <c r="L24" s="31"/>
    </row>
    <row r="25" spans="2:12" s="1" customFormat="1" ht="7" hidden="1" customHeight="1">
      <c r="B25" s="31"/>
      <c r="L25" s="31"/>
    </row>
    <row r="26" spans="2:12" s="1" customFormat="1" ht="12" hidden="1" customHeight="1">
      <c r="B26" s="31"/>
      <c r="D26" s="26" t="s">
        <v>34</v>
      </c>
      <c r="L26" s="31"/>
    </row>
    <row r="27" spans="2:12" s="7" customFormat="1" ht="16.5" hidden="1" customHeight="1">
      <c r="B27" s="88"/>
      <c r="E27" s="244" t="s">
        <v>1</v>
      </c>
      <c r="F27" s="244"/>
      <c r="G27" s="244"/>
      <c r="H27" s="244"/>
      <c r="L27" s="88"/>
    </row>
    <row r="28" spans="2:12" s="1" customFormat="1" ht="7" hidden="1" customHeight="1">
      <c r="B28" s="31"/>
      <c r="L28" s="31"/>
    </row>
    <row r="29" spans="2:12" s="1" customFormat="1" ht="7" hidden="1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4" hidden="1" customHeight="1">
      <c r="B30" s="31"/>
      <c r="D30" s="89" t="s">
        <v>35</v>
      </c>
      <c r="J30" s="65">
        <f>ROUND(J128, 2)</f>
        <v>0</v>
      </c>
      <c r="L30" s="31"/>
    </row>
    <row r="31" spans="2:12" s="1" customFormat="1" ht="7" hidden="1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" hidden="1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" hidden="1" customHeight="1">
      <c r="B33" s="31"/>
      <c r="D33" s="54" t="s">
        <v>39</v>
      </c>
      <c r="E33" s="26" t="s">
        <v>40</v>
      </c>
      <c r="F33" s="90">
        <f>ROUND((SUM(BE128:BE212)),  2)</f>
        <v>0</v>
      </c>
      <c r="I33" s="91">
        <v>0.21</v>
      </c>
      <c r="J33" s="90">
        <f>ROUND(((SUM(BE128:BE212))*I33),  2)</f>
        <v>0</v>
      </c>
      <c r="L33" s="31"/>
    </row>
    <row r="34" spans="2:12" s="1" customFormat="1" ht="14.4" hidden="1" customHeight="1">
      <c r="B34" s="31"/>
      <c r="E34" s="26" t="s">
        <v>41</v>
      </c>
      <c r="F34" s="90">
        <f>ROUND((SUM(BF128:BF212)),  2)</f>
        <v>0</v>
      </c>
      <c r="I34" s="91">
        <v>0.15</v>
      </c>
      <c r="J34" s="90">
        <f>ROUND(((SUM(BF128:BF212))*I34),  2)</f>
        <v>0</v>
      </c>
      <c r="L34" s="31"/>
    </row>
    <row r="35" spans="2:12" s="1" customFormat="1" ht="14.4" hidden="1" customHeight="1">
      <c r="B35" s="31"/>
      <c r="E35" s="26" t="s">
        <v>42</v>
      </c>
      <c r="F35" s="90">
        <f>ROUND((SUM(BG128:BG212)),  2)</f>
        <v>0</v>
      </c>
      <c r="I35" s="91">
        <v>0.21</v>
      </c>
      <c r="J35" s="90">
        <f>0</f>
        <v>0</v>
      </c>
      <c r="L35" s="31"/>
    </row>
    <row r="36" spans="2:12" s="1" customFormat="1" ht="14.4" hidden="1" customHeight="1">
      <c r="B36" s="31"/>
      <c r="E36" s="26" t="s">
        <v>43</v>
      </c>
      <c r="F36" s="90">
        <f>ROUND((SUM(BH128:BH212)),  2)</f>
        <v>0</v>
      </c>
      <c r="I36" s="91">
        <v>0.15</v>
      </c>
      <c r="J36" s="90">
        <f>0</f>
        <v>0</v>
      </c>
      <c r="L36" s="31"/>
    </row>
    <row r="37" spans="2:12" s="1" customFormat="1" ht="14.4" hidden="1" customHeight="1">
      <c r="B37" s="31"/>
      <c r="E37" s="26" t="s">
        <v>44</v>
      </c>
      <c r="F37" s="90">
        <f>ROUND((SUM(BI128:BI212)),  2)</f>
        <v>0</v>
      </c>
      <c r="I37" s="91">
        <v>0</v>
      </c>
      <c r="J37" s="90">
        <f>0</f>
        <v>0</v>
      </c>
      <c r="L37" s="31"/>
    </row>
    <row r="38" spans="2:12" s="1" customFormat="1" ht="7" hidden="1" customHeight="1">
      <c r="B38" s="31"/>
      <c r="L38" s="31"/>
    </row>
    <row r="39" spans="2:12" s="1" customFormat="1" ht="25.4" hidden="1" customHeight="1">
      <c r="B39" s="31"/>
      <c r="C39" s="92"/>
      <c r="D39" s="93" t="s">
        <v>45</v>
      </c>
      <c r="E39" s="56"/>
      <c r="F39" s="56"/>
      <c r="G39" s="94" t="s">
        <v>46</v>
      </c>
      <c r="H39" s="95" t="s">
        <v>47</v>
      </c>
      <c r="I39" s="56"/>
      <c r="J39" s="96">
        <f>SUM(J30:J37)</f>
        <v>0</v>
      </c>
      <c r="K39" s="97"/>
      <c r="L39" s="31"/>
    </row>
    <row r="40" spans="2:12" s="1" customFormat="1" ht="14.4" hidden="1" customHeight="1">
      <c r="B40" s="31"/>
      <c r="L40" s="31"/>
    </row>
    <row r="41" spans="2:12" ht="14.4" hidden="1" customHeight="1">
      <c r="B41" s="19"/>
      <c r="L41" s="19"/>
    </row>
    <row r="42" spans="2:12" ht="14.4" hidden="1" customHeight="1">
      <c r="B42" s="19"/>
      <c r="L42" s="19"/>
    </row>
    <row r="43" spans="2:12" ht="14.4" hidden="1" customHeight="1">
      <c r="B43" s="19"/>
      <c r="L43" s="19"/>
    </row>
    <row r="44" spans="2:12" ht="14.4" hidden="1" customHeight="1">
      <c r="B44" s="19"/>
      <c r="L44" s="19"/>
    </row>
    <row r="45" spans="2:12" ht="14.4" hidden="1" customHeight="1">
      <c r="B45" s="19"/>
      <c r="L45" s="19"/>
    </row>
    <row r="46" spans="2:12" ht="14.4" hidden="1" customHeight="1">
      <c r="B46" s="19"/>
      <c r="L46" s="19"/>
    </row>
    <row r="47" spans="2:12" ht="14.4" hidden="1" customHeight="1">
      <c r="B47" s="19"/>
      <c r="L47" s="19"/>
    </row>
    <row r="48" spans="2:12" ht="14.4" hidden="1" customHeight="1">
      <c r="B48" s="19"/>
      <c r="L48" s="19"/>
    </row>
    <row r="49" spans="2:12" ht="14.4" hidden="1" customHeight="1">
      <c r="B49" s="19"/>
      <c r="L49" s="19"/>
    </row>
    <row r="50" spans="2:12" s="1" customFormat="1" ht="14.4" hidden="1" customHeight="1">
      <c r="B50" s="31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1"/>
    </row>
    <row r="51" spans="2:12" hidden="1">
      <c r="B51" s="19"/>
      <c r="L51" s="19"/>
    </row>
    <row r="52" spans="2:12" hidden="1">
      <c r="B52" s="19"/>
      <c r="L52" s="19"/>
    </row>
    <row r="53" spans="2:12" hidden="1">
      <c r="B53" s="19"/>
      <c r="L53" s="19"/>
    </row>
    <row r="54" spans="2:12" hidden="1">
      <c r="B54" s="19"/>
      <c r="L54" s="19"/>
    </row>
    <row r="55" spans="2:12" hidden="1">
      <c r="B55" s="19"/>
      <c r="L55" s="19"/>
    </row>
    <row r="56" spans="2:12" hidden="1">
      <c r="B56" s="19"/>
      <c r="L56" s="19"/>
    </row>
    <row r="57" spans="2:12" hidden="1">
      <c r="B57" s="19"/>
      <c r="L57" s="19"/>
    </row>
    <row r="58" spans="2:12" hidden="1">
      <c r="B58" s="19"/>
      <c r="L58" s="19"/>
    </row>
    <row r="59" spans="2:12" hidden="1">
      <c r="B59" s="19"/>
      <c r="L59" s="19"/>
    </row>
    <row r="60" spans="2:12" hidden="1">
      <c r="B60" s="19"/>
      <c r="L60" s="19"/>
    </row>
    <row r="61" spans="2:12" s="1" customFormat="1" ht="12.5" hidden="1">
      <c r="B61" s="31"/>
      <c r="D61" s="42" t="s">
        <v>50</v>
      </c>
      <c r="E61" s="33"/>
      <c r="F61" s="98" t="s">
        <v>51</v>
      </c>
      <c r="G61" s="42" t="s">
        <v>50</v>
      </c>
      <c r="H61" s="33"/>
      <c r="I61" s="33"/>
      <c r="J61" s="99" t="s">
        <v>51</v>
      </c>
      <c r="K61" s="33"/>
      <c r="L61" s="31"/>
    </row>
    <row r="62" spans="2:12" hidden="1">
      <c r="B62" s="19"/>
      <c r="L62" s="19"/>
    </row>
    <row r="63" spans="2:12" hidden="1">
      <c r="B63" s="19"/>
      <c r="L63" s="19"/>
    </row>
    <row r="64" spans="2:12" hidden="1">
      <c r="B64" s="19"/>
      <c r="L64" s="19"/>
    </row>
    <row r="65" spans="2:12" s="1" customFormat="1" ht="13" hidden="1">
      <c r="B65" s="31"/>
      <c r="D65" s="40" t="s">
        <v>52</v>
      </c>
      <c r="E65" s="41"/>
      <c r="F65" s="41"/>
      <c r="G65" s="40" t="s">
        <v>53</v>
      </c>
      <c r="H65" s="41"/>
      <c r="I65" s="41"/>
      <c r="J65" s="41"/>
      <c r="K65" s="41"/>
      <c r="L65" s="31"/>
    </row>
    <row r="66" spans="2:12" hidden="1">
      <c r="B66" s="19"/>
      <c r="L66" s="19"/>
    </row>
    <row r="67" spans="2:12" hidden="1">
      <c r="B67" s="19"/>
      <c r="L67" s="19"/>
    </row>
    <row r="68" spans="2:12" hidden="1">
      <c r="B68" s="19"/>
      <c r="L68" s="19"/>
    </row>
    <row r="69" spans="2:12" hidden="1">
      <c r="B69" s="19"/>
      <c r="L69" s="19"/>
    </row>
    <row r="70" spans="2:12" hidden="1">
      <c r="B70" s="19"/>
      <c r="L70" s="19"/>
    </row>
    <row r="71" spans="2:12" hidden="1">
      <c r="B71" s="19"/>
      <c r="L71" s="19"/>
    </row>
    <row r="72" spans="2:12" hidden="1">
      <c r="B72" s="19"/>
      <c r="L72" s="19"/>
    </row>
    <row r="73" spans="2:12" hidden="1">
      <c r="B73" s="19"/>
      <c r="L73" s="19"/>
    </row>
    <row r="74" spans="2:12" hidden="1">
      <c r="B74" s="19"/>
      <c r="L74" s="19"/>
    </row>
    <row r="75" spans="2:12" hidden="1">
      <c r="B75" s="19"/>
      <c r="L75" s="19"/>
    </row>
    <row r="76" spans="2:12" s="1" customFormat="1" ht="12.5" hidden="1">
      <c r="B76" s="31"/>
      <c r="D76" s="42" t="s">
        <v>50</v>
      </c>
      <c r="E76" s="33"/>
      <c r="F76" s="98" t="s">
        <v>51</v>
      </c>
      <c r="G76" s="42" t="s">
        <v>50</v>
      </c>
      <c r="H76" s="33"/>
      <c r="I76" s="33"/>
      <c r="J76" s="99" t="s">
        <v>51</v>
      </c>
      <c r="K76" s="33"/>
      <c r="L76" s="31"/>
    </row>
    <row r="77" spans="2:12" s="1" customFormat="1" ht="14.4" hidden="1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78" spans="2:12" hidden="1"/>
    <row r="79" spans="2:12" hidden="1"/>
    <row r="80" spans="2:12" hidden="1"/>
    <row r="81" spans="2:47" s="1" customFormat="1" ht="7" hidden="1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5" hidden="1" customHeight="1">
      <c r="B82" s="31"/>
      <c r="C82" s="20" t="s">
        <v>95</v>
      </c>
      <c r="L82" s="31"/>
    </row>
    <row r="83" spans="2:47" s="1" customFormat="1" ht="7" hidden="1" customHeight="1">
      <c r="B83" s="31"/>
      <c r="L83" s="31"/>
    </row>
    <row r="84" spans="2:47" s="1" customFormat="1" ht="12" hidden="1" customHeight="1">
      <c r="B84" s="31"/>
      <c r="C84" s="26" t="s">
        <v>16</v>
      </c>
      <c r="L84" s="31"/>
    </row>
    <row r="85" spans="2:47" s="1" customFormat="1" ht="16.5" hidden="1" customHeight="1">
      <c r="B85" s="31"/>
      <c r="E85" s="249" t="str">
        <f>E7</f>
        <v>Kongresové centrum - Úprava šaten</v>
      </c>
      <c r="F85" s="250"/>
      <c r="G85" s="250"/>
      <c r="H85" s="250"/>
      <c r="L85" s="31"/>
    </row>
    <row r="86" spans="2:47" s="1" customFormat="1" ht="12" hidden="1" customHeight="1">
      <c r="B86" s="31"/>
      <c r="C86" s="26" t="s">
        <v>93</v>
      </c>
      <c r="L86" s="31"/>
    </row>
    <row r="87" spans="2:47" s="1" customFormat="1" ht="16.5" hidden="1" customHeight="1">
      <c r="B87" s="31"/>
      <c r="E87" s="221" t="str">
        <f>E9</f>
        <v>SO-01.B - Architektonické a stavební řešení - šatna B</v>
      </c>
      <c r="F87" s="248"/>
      <c r="G87" s="248"/>
      <c r="H87" s="248"/>
      <c r="L87" s="31"/>
    </row>
    <row r="88" spans="2:47" s="1" customFormat="1" ht="7" hidden="1" customHeight="1">
      <c r="B88" s="31"/>
      <c r="L88" s="31"/>
    </row>
    <row r="89" spans="2:47" s="1" customFormat="1" ht="12" hidden="1" customHeight="1">
      <c r="B89" s="31"/>
      <c r="C89" s="26" t="s">
        <v>20</v>
      </c>
      <c r="F89" s="24" t="str">
        <f>F12</f>
        <v>Praha 4</v>
      </c>
      <c r="I89" s="26" t="s">
        <v>22</v>
      </c>
      <c r="J89" s="51">
        <f>IF(J12="","",J12)</f>
        <v>46155</v>
      </c>
      <c r="L89" s="31"/>
    </row>
    <row r="90" spans="2:47" s="1" customFormat="1" ht="7" hidden="1" customHeight="1">
      <c r="B90" s="31"/>
      <c r="L90" s="31"/>
    </row>
    <row r="91" spans="2:47" s="1" customFormat="1" ht="15.15" hidden="1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OMEGAproject, s.r.o.</v>
      </c>
      <c r="L91" s="31"/>
    </row>
    <row r="92" spans="2:47" s="1" customFormat="1" ht="40" hidden="1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>Vít Včeliš, 724538658, vitvcelis@seznam.cz</v>
      </c>
      <c r="L92" s="31"/>
    </row>
    <row r="93" spans="2:47" s="1" customFormat="1" ht="10.25" hidden="1" customHeight="1">
      <c r="B93" s="31"/>
      <c r="L93" s="31"/>
    </row>
    <row r="94" spans="2:47" s="1" customFormat="1" ht="29.25" hidden="1" customHeight="1">
      <c r="B94" s="31"/>
      <c r="C94" s="100" t="s">
        <v>96</v>
      </c>
      <c r="D94" s="92"/>
      <c r="E94" s="92"/>
      <c r="F94" s="92"/>
      <c r="G94" s="92"/>
      <c r="H94" s="92"/>
      <c r="I94" s="92"/>
      <c r="J94" s="101" t="s">
        <v>97</v>
      </c>
      <c r="K94" s="92"/>
      <c r="L94" s="31"/>
    </row>
    <row r="95" spans="2:47" s="1" customFormat="1" ht="10.25" hidden="1" customHeight="1">
      <c r="B95" s="31"/>
      <c r="L95" s="31"/>
    </row>
    <row r="96" spans="2:47" s="1" customFormat="1" ht="22.75" hidden="1" customHeight="1">
      <c r="B96" s="31"/>
      <c r="C96" s="102" t="s">
        <v>98</v>
      </c>
      <c r="J96" s="65">
        <f>J128</f>
        <v>0</v>
      </c>
      <c r="L96" s="31"/>
      <c r="AU96" s="16" t="s">
        <v>99</v>
      </c>
    </row>
    <row r="97" spans="2:12" s="8" customFormat="1" ht="25" hidden="1" customHeight="1">
      <c r="B97" s="103"/>
      <c r="D97" s="104" t="s">
        <v>100</v>
      </c>
      <c r="E97" s="105"/>
      <c r="F97" s="105"/>
      <c r="G97" s="105"/>
      <c r="H97" s="105"/>
      <c r="I97" s="105"/>
      <c r="J97" s="106">
        <f>J129</f>
        <v>0</v>
      </c>
      <c r="L97" s="103"/>
    </row>
    <row r="98" spans="2:12" s="9" customFormat="1" ht="19.899999999999999" hidden="1" customHeight="1">
      <c r="B98" s="107"/>
      <c r="D98" s="108" t="s">
        <v>103</v>
      </c>
      <c r="E98" s="109"/>
      <c r="F98" s="109"/>
      <c r="G98" s="109"/>
      <c r="H98" s="109"/>
      <c r="I98" s="109"/>
      <c r="J98" s="110">
        <f>J130</f>
        <v>0</v>
      </c>
      <c r="L98" s="107"/>
    </row>
    <row r="99" spans="2:12" s="9" customFormat="1" ht="19.899999999999999" hidden="1" customHeight="1">
      <c r="B99" s="107"/>
      <c r="D99" s="108" t="s">
        <v>104</v>
      </c>
      <c r="E99" s="109"/>
      <c r="F99" s="109"/>
      <c r="G99" s="109"/>
      <c r="H99" s="109"/>
      <c r="I99" s="109"/>
      <c r="J99" s="110">
        <f>J133</f>
        <v>0</v>
      </c>
      <c r="L99" s="107"/>
    </row>
    <row r="100" spans="2:12" s="8" customFormat="1" ht="25" hidden="1" customHeight="1">
      <c r="B100" s="103"/>
      <c r="D100" s="104" t="s">
        <v>105</v>
      </c>
      <c r="E100" s="105"/>
      <c r="F100" s="105"/>
      <c r="G100" s="105"/>
      <c r="H100" s="105"/>
      <c r="I100" s="105"/>
      <c r="J100" s="106">
        <f>J138</f>
        <v>0</v>
      </c>
      <c r="L100" s="103"/>
    </row>
    <row r="101" spans="2:12" s="9" customFormat="1" ht="19.899999999999999" hidden="1" customHeight="1">
      <c r="B101" s="107"/>
      <c r="D101" s="108" t="s">
        <v>106</v>
      </c>
      <c r="E101" s="109"/>
      <c r="F101" s="109"/>
      <c r="G101" s="109"/>
      <c r="H101" s="109"/>
      <c r="I101" s="109"/>
      <c r="J101" s="110">
        <f>J139</f>
        <v>0</v>
      </c>
      <c r="L101" s="107"/>
    </row>
    <row r="102" spans="2:12" s="9" customFormat="1" ht="19.899999999999999" hidden="1" customHeight="1">
      <c r="B102" s="107"/>
      <c r="D102" s="108" t="s">
        <v>107</v>
      </c>
      <c r="E102" s="109"/>
      <c r="F102" s="109"/>
      <c r="G102" s="109"/>
      <c r="H102" s="109"/>
      <c r="I102" s="109"/>
      <c r="J102" s="110">
        <f>J141</f>
        <v>0</v>
      </c>
      <c r="L102" s="107"/>
    </row>
    <row r="103" spans="2:12" s="9" customFormat="1" ht="19.899999999999999" hidden="1" customHeight="1">
      <c r="B103" s="107"/>
      <c r="D103" s="108" t="s">
        <v>108</v>
      </c>
      <c r="E103" s="109"/>
      <c r="F103" s="109"/>
      <c r="G103" s="109"/>
      <c r="H103" s="109"/>
      <c r="I103" s="109"/>
      <c r="J103" s="110">
        <f>J150</f>
        <v>0</v>
      </c>
      <c r="L103" s="107"/>
    </row>
    <row r="104" spans="2:12" s="9" customFormat="1" ht="19.899999999999999" hidden="1" customHeight="1">
      <c r="B104" s="107"/>
      <c r="D104" s="108" t="s">
        <v>109</v>
      </c>
      <c r="E104" s="109"/>
      <c r="F104" s="109"/>
      <c r="G104" s="109"/>
      <c r="H104" s="109"/>
      <c r="I104" s="109"/>
      <c r="J104" s="110">
        <f>J174</f>
        <v>0</v>
      </c>
      <c r="L104" s="107"/>
    </row>
    <row r="105" spans="2:12" s="9" customFormat="1" ht="19.899999999999999" hidden="1" customHeight="1">
      <c r="B105" s="107"/>
      <c r="D105" s="108" t="s">
        <v>110</v>
      </c>
      <c r="E105" s="109"/>
      <c r="F105" s="109"/>
      <c r="G105" s="109"/>
      <c r="H105" s="109"/>
      <c r="I105" s="109"/>
      <c r="J105" s="110">
        <f>J195</f>
        <v>0</v>
      </c>
      <c r="L105" s="107"/>
    </row>
    <row r="106" spans="2:12" s="9" customFormat="1" ht="19.899999999999999" hidden="1" customHeight="1">
      <c r="B106" s="107"/>
      <c r="D106" s="108" t="s">
        <v>111</v>
      </c>
      <c r="E106" s="109"/>
      <c r="F106" s="109"/>
      <c r="G106" s="109"/>
      <c r="H106" s="109"/>
      <c r="I106" s="109"/>
      <c r="J106" s="110">
        <f>J201</f>
        <v>0</v>
      </c>
      <c r="L106" s="107"/>
    </row>
    <row r="107" spans="2:12" s="8" customFormat="1" ht="25" hidden="1" customHeight="1">
      <c r="B107" s="103"/>
      <c r="D107" s="104" t="s">
        <v>112</v>
      </c>
      <c r="E107" s="105"/>
      <c r="F107" s="105"/>
      <c r="G107" s="105"/>
      <c r="H107" s="105"/>
      <c r="I107" s="105"/>
      <c r="J107" s="106">
        <f>J203</f>
        <v>0</v>
      </c>
      <c r="L107" s="103"/>
    </row>
    <row r="108" spans="2:12" s="9" customFormat="1" ht="19.899999999999999" hidden="1" customHeight="1">
      <c r="B108" s="107"/>
      <c r="D108" s="108" t="s">
        <v>113</v>
      </c>
      <c r="E108" s="109"/>
      <c r="F108" s="109"/>
      <c r="G108" s="109"/>
      <c r="H108" s="109"/>
      <c r="I108" s="109"/>
      <c r="J108" s="110">
        <f>J204</f>
        <v>0</v>
      </c>
      <c r="L108" s="107"/>
    </row>
    <row r="109" spans="2:12" s="1" customFormat="1" ht="21.75" hidden="1" customHeight="1">
      <c r="B109" s="31"/>
      <c r="L109" s="31"/>
    </row>
    <row r="110" spans="2:12" s="1" customFormat="1" ht="7" hidden="1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31"/>
    </row>
    <row r="111" spans="2:12" hidden="1"/>
    <row r="112" spans="2:12" hidden="1"/>
    <row r="113" spans="2:63" hidden="1"/>
    <row r="114" spans="2:63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31"/>
    </row>
    <row r="115" spans="2:63" s="1" customFormat="1" ht="25" customHeight="1">
      <c r="B115" s="31"/>
      <c r="C115" s="20" t="s">
        <v>114</v>
      </c>
      <c r="L115" s="31"/>
    </row>
    <row r="116" spans="2:63" s="1" customFormat="1" ht="7" customHeight="1">
      <c r="B116" s="31"/>
      <c r="L116" s="31"/>
    </row>
    <row r="117" spans="2:63" s="1" customFormat="1" ht="12" customHeight="1">
      <c r="B117" s="31"/>
      <c r="C117" s="26" t="s">
        <v>16</v>
      </c>
      <c r="L117" s="31"/>
    </row>
    <row r="118" spans="2:63" s="1" customFormat="1" ht="16.5" customHeight="1">
      <c r="B118" s="31"/>
      <c r="E118" s="249" t="str">
        <f>E7</f>
        <v>Kongresové centrum - Úprava šaten</v>
      </c>
      <c r="F118" s="250"/>
      <c r="G118" s="250"/>
      <c r="H118" s="250"/>
      <c r="L118" s="31"/>
    </row>
    <row r="119" spans="2:63" s="1" customFormat="1" ht="12" customHeight="1">
      <c r="B119" s="31"/>
      <c r="C119" s="26" t="s">
        <v>93</v>
      </c>
      <c r="L119" s="31"/>
    </row>
    <row r="120" spans="2:63" s="1" customFormat="1" ht="16.5" customHeight="1">
      <c r="B120" s="31"/>
      <c r="E120" s="221" t="str">
        <f>E9</f>
        <v>SO-01.B - Architektonické a stavební řešení - šatna B</v>
      </c>
      <c r="F120" s="248"/>
      <c r="G120" s="248"/>
      <c r="H120" s="248"/>
      <c r="L120" s="31"/>
    </row>
    <row r="121" spans="2:63" s="1" customFormat="1" ht="7" customHeight="1">
      <c r="B121" s="31"/>
      <c r="L121" s="31"/>
    </row>
    <row r="122" spans="2:63" s="1" customFormat="1" ht="12" customHeight="1">
      <c r="B122" s="31"/>
      <c r="C122" s="26" t="s">
        <v>20</v>
      </c>
      <c r="F122" s="24" t="str">
        <f>F12</f>
        <v>Praha 4</v>
      </c>
      <c r="I122" s="26" t="s">
        <v>22</v>
      </c>
      <c r="J122" s="51">
        <f>IF(J12="","",J12)</f>
        <v>46155</v>
      </c>
      <c r="L122" s="31"/>
    </row>
    <row r="123" spans="2:63" s="1" customFormat="1" ht="7" customHeight="1">
      <c r="B123" s="31"/>
      <c r="L123" s="31"/>
    </row>
    <row r="124" spans="2:63" s="1" customFormat="1" ht="15.15" customHeight="1">
      <c r="B124" s="31"/>
      <c r="C124" s="26" t="s">
        <v>23</v>
      </c>
      <c r="F124" s="24" t="str">
        <f>E15</f>
        <v xml:space="preserve"> </v>
      </c>
      <c r="I124" s="26" t="s">
        <v>29</v>
      </c>
      <c r="J124" s="29" t="str">
        <f>E21</f>
        <v>OMEGAproject, s.r.o.</v>
      </c>
      <c r="L124" s="31"/>
    </row>
    <row r="125" spans="2:63" s="1" customFormat="1" ht="40" customHeight="1">
      <c r="B125" s="31"/>
      <c r="C125" s="26" t="s">
        <v>27</v>
      </c>
      <c r="F125" s="24" t="str">
        <f>IF(E18="","",E18)</f>
        <v>Vyplň údaj</v>
      </c>
      <c r="I125" s="26" t="s">
        <v>32</v>
      </c>
      <c r="J125" s="29" t="str">
        <f>E24</f>
        <v>Vít Včeliš, 724538658, vitvcelis@seznam.cz</v>
      </c>
      <c r="L125" s="31"/>
    </row>
    <row r="126" spans="2:63" s="1" customFormat="1" ht="10.25" customHeight="1">
      <c r="B126" s="31"/>
      <c r="L126" s="31"/>
    </row>
    <row r="127" spans="2:63" s="10" customFormat="1" ht="29.25" customHeight="1">
      <c r="B127" s="111"/>
      <c r="C127" s="112" t="s">
        <v>115</v>
      </c>
      <c r="D127" s="113" t="s">
        <v>60</v>
      </c>
      <c r="E127" s="113" t="s">
        <v>56</v>
      </c>
      <c r="F127" s="113" t="s">
        <v>57</v>
      </c>
      <c r="G127" s="113" t="s">
        <v>116</v>
      </c>
      <c r="H127" s="113" t="s">
        <v>117</v>
      </c>
      <c r="I127" s="113" t="s">
        <v>118</v>
      </c>
      <c r="J127" s="113" t="s">
        <v>97</v>
      </c>
      <c r="K127" s="114" t="s">
        <v>119</v>
      </c>
      <c r="L127" s="111"/>
      <c r="M127" s="58" t="s">
        <v>1</v>
      </c>
      <c r="N127" s="59" t="s">
        <v>39</v>
      </c>
      <c r="O127" s="59" t="s">
        <v>120</v>
      </c>
      <c r="P127" s="59" t="s">
        <v>121</v>
      </c>
      <c r="Q127" s="59" t="s">
        <v>122</v>
      </c>
      <c r="R127" s="59" t="s">
        <v>123</v>
      </c>
      <c r="S127" s="59" t="s">
        <v>124</v>
      </c>
      <c r="T127" s="60" t="s">
        <v>125</v>
      </c>
    </row>
    <row r="128" spans="2:63" s="1" customFormat="1" ht="22.75" customHeight="1">
      <c r="B128" s="31"/>
      <c r="C128" s="63" t="s">
        <v>126</v>
      </c>
      <c r="J128" s="115">
        <f>BK128</f>
        <v>0</v>
      </c>
      <c r="L128" s="31"/>
      <c r="M128" s="61"/>
      <c r="N128" s="52"/>
      <c r="O128" s="52"/>
      <c r="P128" s="116">
        <f>P129+P138+P203</f>
        <v>0</v>
      </c>
      <c r="Q128" s="52"/>
      <c r="R128" s="116">
        <f>R129+R138+R203</f>
        <v>2.2216291999999997</v>
      </c>
      <c r="S128" s="52"/>
      <c r="T128" s="117">
        <f>T129+T138+T203</f>
        <v>1.2052577</v>
      </c>
      <c r="AT128" s="16" t="s">
        <v>74</v>
      </c>
      <c r="AU128" s="16" t="s">
        <v>99</v>
      </c>
      <c r="BK128" s="118">
        <f>BK129+BK138+BK203</f>
        <v>0</v>
      </c>
    </row>
    <row r="129" spans="2:65" s="11" customFormat="1" ht="25.9" customHeight="1">
      <c r="B129" s="119"/>
      <c r="D129" s="120" t="s">
        <v>74</v>
      </c>
      <c r="E129" s="121" t="s">
        <v>127</v>
      </c>
      <c r="F129" s="121" t="s">
        <v>128</v>
      </c>
      <c r="I129" s="122"/>
      <c r="J129" s="123">
        <f>BK129</f>
        <v>0</v>
      </c>
      <c r="L129" s="119"/>
      <c r="M129" s="124"/>
      <c r="P129" s="125">
        <f>P130+P133</f>
        <v>0</v>
      </c>
      <c r="R129" s="125">
        <f>R130+R133</f>
        <v>2.3020000000000002E-2</v>
      </c>
      <c r="T129" s="126">
        <f>T130+T133</f>
        <v>0</v>
      </c>
      <c r="AR129" s="120" t="s">
        <v>83</v>
      </c>
      <c r="AT129" s="127" t="s">
        <v>74</v>
      </c>
      <c r="AU129" s="127" t="s">
        <v>75</v>
      </c>
      <c r="AY129" s="120" t="s">
        <v>129</v>
      </c>
      <c r="BK129" s="128">
        <f>BK130+BK133</f>
        <v>0</v>
      </c>
    </row>
    <row r="130" spans="2:65" s="11" customFormat="1" ht="22.75" customHeight="1">
      <c r="B130" s="119"/>
      <c r="D130" s="120" t="s">
        <v>74</v>
      </c>
      <c r="E130" s="129" t="s">
        <v>164</v>
      </c>
      <c r="F130" s="129" t="s">
        <v>165</v>
      </c>
      <c r="I130" s="122"/>
      <c r="J130" s="130">
        <f>BK130</f>
        <v>0</v>
      </c>
      <c r="L130" s="119"/>
      <c r="M130" s="124"/>
      <c r="P130" s="125">
        <f>SUM(P131:P132)</f>
        <v>0</v>
      </c>
      <c r="R130" s="125">
        <f>SUM(R131:R132)</f>
        <v>2.3020000000000002E-2</v>
      </c>
      <c r="T130" s="126">
        <f>SUM(T131:T132)</f>
        <v>0</v>
      </c>
      <c r="AR130" s="120" t="s">
        <v>83</v>
      </c>
      <c r="AT130" s="127" t="s">
        <v>74</v>
      </c>
      <c r="AU130" s="127" t="s">
        <v>83</v>
      </c>
      <c r="AY130" s="120" t="s">
        <v>129</v>
      </c>
      <c r="BK130" s="128">
        <f>SUM(BK131:BK132)</f>
        <v>0</v>
      </c>
    </row>
    <row r="131" spans="2:65" s="1" customFormat="1" ht="16.5" customHeight="1">
      <c r="B131" s="31"/>
      <c r="C131" s="131" t="s">
        <v>83</v>
      </c>
      <c r="D131" s="131" t="s">
        <v>132</v>
      </c>
      <c r="E131" s="132" t="s">
        <v>177</v>
      </c>
      <c r="F131" s="133" t="s">
        <v>178</v>
      </c>
      <c r="G131" s="134" t="s">
        <v>157</v>
      </c>
      <c r="H131" s="135">
        <v>2</v>
      </c>
      <c r="I131" s="136"/>
      <c r="J131" s="137">
        <f>ROUND(I131*H131,2)</f>
        <v>0</v>
      </c>
      <c r="K131" s="133" t="s">
        <v>136</v>
      </c>
      <c r="L131" s="31"/>
      <c r="M131" s="138" t="s">
        <v>1</v>
      </c>
      <c r="N131" s="139" t="s">
        <v>40</v>
      </c>
      <c r="P131" s="140">
        <f>O131*H131</f>
        <v>0</v>
      </c>
      <c r="Q131" s="140">
        <v>1.1E-4</v>
      </c>
      <c r="R131" s="140">
        <f>Q131*H131</f>
        <v>2.2000000000000001E-4</v>
      </c>
      <c r="S131" s="140">
        <v>0</v>
      </c>
      <c r="T131" s="141">
        <f>S131*H131</f>
        <v>0</v>
      </c>
      <c r="AR131" s="142" t="s">
        <v>137</v>
      </c>
      <c r="AT131" s="142" t="s">
        <v>132</v>
      </c>
      <c r="AU131" s="142" t="s">
        <v>85</v>
      </c>
      <c r="AY131" s="16" t="s">
        <v>129</v>
      </c>
      <c r="BE131" s="143">
        <f>IF(N131="základní",J131,0)</f>
        <v>0</v>
      </c>
      <c r="BF131" s="143">
        <f>IF(N131="snížená",J131,0)</f>
        <v>0</v>
      </c>
      <c r="BG131" s="143">
        <f>IF(N131="zákl. přenesená",J131,0)</f>
        <v>0</v>
      </c>
      <c r="BH131" s="143">
        <f>IF(N131="sníž. přenesená",J131,0)</f>
        <v>0</v>
      </c>
      <c r="BI131" s="143">
        <f>IF(N131="nulová",J131,0)</f>
        <v>0</v>
      </c>
      <c r="BJ131" s="16" t="s">
        <v>83</v>
      </c>
      <c r="BK131" s="143">
        <f>ROUND(I131*H131,2)</f>
        <v>0</v>
      </c>
      <c r="BL131" s="16" t="s">
        <v>137</v>
      </c>
      <c r="BM131" s="142" t="s">
        <v>413</v>
      </c>
    </row>
    <row r="132" spans="2:65" s="1" customFormat="1" ht="24.15" customHeight="1">
      <c r="B132" s="31"/>
      <c r="C132" s="144" t="s">
        <v>85</v>
      </c>
      <c r="D132" s="144" t="s">
        <v>139</v>
      </c>
      <c r="E132" s="145" t="s">
        <v>180</v>
      </c>
      <c r="F132" s="146" t="s">
        <v>181</v>
      </c>
      <c r="G132" s="147" t="s">
        <v>157</v>
      </c>
      <c r="H132" s="148">
        <v>2</v>
      </c>
      <c r="I132" s="149"/>
      <c r="J132" s="150">
        <f>ROUND(I132*H132,2)</f>
        <v>0</v>
      </c>
      <c r="K132" s="146" t="s">
        <v>136</v>
      </c>
      <c r="L132" s="151"/>
      <c r="M132" s="152" t="s">
        <v>1</v>
      </c>
      <c r="N132" s="153" t="s">
        <v>40</v>
      </c>
      <c r="P132" s="140">
        <f>O132*H132</f>
        <v>0</v>
      </c>
      <c r="Q132" s="140">
        <v>1.14E-2</v>
      </c>
      <c r="R132" s="140">
        <f>Q132*H132</f>
        <v>2.2800000000000001E-2</v>
      </c>
      <c r="S132" s="140">
        <v>0</v>
      </c>
      <c r="T132" s="141">
        <f>S132*H132</f>
        <v>0</v>
      </c>
      <c r="AR132" s="142" t="s">
        <v>142</v>
      </c>
      <c r="AT132" s="142" t="s">
        <v>139</v>
      </c>
      <c r="AU132" s="142" t="s">
        <v>85</v>
      </c>
      <c r="AY132" s="16" t="s">
        <v>129</v>
      </c>
      <c r="BE132" s="143">
        <f>IF(N132="základní",J132,0)</f>
        <v>0</v>
      </c>
      <c r="BF132" s="143">
        <f>IF(N132="snížená",J132,0)</f>
        <v>0</v>
      </c>
      <c r="BG132" s="143">
        <f>IF(N132="zákl. přenesená",J132,0)</f>
        <v>0</v>
      </c>
      <c r="BH132" s="143">
        <f>IF(N132="sníž. přenesená",J132,0)</f>
        <v>0</v>
      </c>
      <c r="BI132" s="143">
        <f>IF(N132="nulová",J132,0)</f>
        <v>0</v>
      </c>
      <c r="BJ132" s="16" t="s">
        <v>83</v>
      </c>
      <c r="BK132" s="143">
        <f>ROUND(I132*H132,2)</f>
        <v>0</v>
      </c>
      <c r="BL132" s="16" t="s">
        <v>137</v>
      </c>
      <c r="BM132" s="142" t="s">
        <v>414</v>
      </c>
    </row>
    <row r="133" spans="2:65" s="11" customFormat="1" ht="22.75" customHeight="1">
      <c r="B133" s="119"/>
      <c r="D133" s="120" t="s">
        <v>74</v>
      </c>
      <c r="E133" s="129" t="s">
        <v>183</v>
      </c>
      <c r="F133" s="129" t="s">
        <v>184</v>
      </c>
      <c r="I133" s="122"/>
      <c r="J133" s="130">
        <f>BK133</f>
        <v>0</v>
      </c>
      <c r="L133" s="119"/>
      <c r="M133" s="124"/>
      <c r="P133" s="125">
        <f>SUM(P134:P137)</f>
        <v>0</v>
      </c>
      <c r="R133" s="125">
        <f>SUM(R134:R137)</f>
        <v>0</v>
      </c>
      <c r="T133" s="126">
        <f>SUM(T134:T137)</f>
        <v>0</v>
      </c>
      <c r="AR133" s="120" t="s">
        <v>83</v>
      </c>
      <c r="AT133" s="127" t="s">
        <v>74</v>
      </c>
      <c r="AU133" s="127" t="s">
        <v>83</v>
      </c>
      <c r="AY133" s="120" t="s">
        <v>129</v>
      </c>
      <c r="BK133" s="128">
        <f>SUM(BK134:BK137)</f>
        <v>0</v>
      </c>
    </row>
    <row r="134" spans="2:65" s="1" customFormat="1" ht="24.15" customHeight="1">
      <c r="B134" s="31"/>
      <c r="C134" s="131" t="s">
        <v>130</v>
      </c>
      <c r="D134" s="131" t="s">
        <v>132</v>
      </c>
      <c r="E134" s="132" t="s">
        <v>186</v>
      </c>
      <c r="F134" s="133" t="s">
        <v>187</v>
      </c>
      <c r="G134" s="134" t="s">
        <v>135</v>
      </c>
      <c r="H134" s="135">
        <v>1.2050000000000001</v>
      </c>
      <c r="I134" s="136"/>
      <c r="J134" s="137">
        <f>ROUND(I134*H134,2)</f>
        <v>0</v>
      </c>
      <c r="K134" s="133" t="s">
        <v>136</v>
      </c>
      <c r="L134" s="31"/>
      <c r="M134" s="138" t="s">
        <v>1</v>
      </c>
      <c r="N134" s="139" t="s">
        <v>40</v>
      </c>
      <c r="P134" s="140">
        <f>O134*H134</f>
        <v>0</v>
      </c>
      <c r="Q134" s="140">
        <v>0</v>
      </c>
      <c r="R134" s="140">
        <f>Q134*H134</f>
        <v>0</v>
      </c>
      <c r="S134" s="140">
        <v>0</v>
      </c>
      <c r="T134" s="141">
        <f>S134*H134</f>
        <v>0</v>
      </c>
      <c r="AR134" s="142" t="s">
        <v>137</v>
      </c>
      <c r="AT134" s="142" t="s">
        <v>132</v>
      </c>
      <c r="AU134" s="142" t="s">
        <v>85</v>
      </c>
      <c r="AY134" s="16" t="s">
        <v>129</v>
      </c>
      <c r="BE134" s="143">
        <f>IF(N134="základní",J134,0)</f>
        <v>0</v>
      </c>
      <c r="BF134" s="143">
        <f>IF(N134="snížená",J134,0)</f>
        <v>0</v>
      </c>
      <c r="BG134" s="143">
        <f>IF(N134="zákl. přenesená",J134,0)</f>
        <v>0</v>
      </c>
      <c r="BH134" s="143">
        <f>IF(N134="sníž. přenesená",J134,0)</f>
        <v>0</v>
      </c>
      <c r="BI134" s="143">
        <f>IF(N134="nulová",J134,0)</f>
        <v>0</v>
      </c>
      <c r="BJ134" s="16" t="s">
        <v>83</v>
      </c>
      <c r="BK134" s="143">
        <f>ROUND(I134*H134,2)</f>
        <v>0</v>
      </c>
      <c r="BL134" s="16" t="s">
        <v>137</v>
      </c>
      <c r="BM134" s="142" t="s">
        <v>188</v>
      </c>
    </row>
    <row r="135" spans="2:65" s="1" customFormat="1" ht="24.15" customHeight="1">
      <c r="B135" s="31"/>
      <c r="C135" s="131" t="s">
        <v>137</v>
      </c>
      <c r="D135" s="131" t="s">
        <v>132</v>
      </c>
      <c r="E135" s="132" t="s">
        <v>190</v>
      </c>
      <c r="F135" s="133" t="s">
        <v>191</v>
      </c>
      <c r="G135" s="134" t="s">
        <v>135</v>
      </c>
      <c r="H135" s="135">
        <v>1.2050000000000001</v>
      </c>
      <c r="I135" s="136"/>
      <c r="J135" s="137">
        <f>ROUND(I135*H135,2)</f>
        <v>0</v>
      </c>
      <c r="K135" s="133" t="s">
        <v>136</v>
      </c>
      <c r="L135" s="31"/>
      <c r="M135" s="138" t="s">
        <v>1</v>
      </c>
      <c r="N135" s="139" t="s">
        <v>40</v>
      </c>
      <c r="P135" s="140">
        <f>O135*H135</f>
        <v>0</v>
      </c>
      <c r="Q135" s="140">
        <v>0</v>
      </c>
      <c r="R135" s="140">
        <f>Q135*H135</f>
        <v>0</v>
      </c>
      <c r="S135" s="140">
        <v>0</v>
      </c>
      <c r="T135" s="141">
        <f>S135*H135</f>
        <v>0</v>
      </c>
      <c r="AR135" s="142" t="s">
        <v>137</v>
      </c>
      <c r="AT135" s="142" t="s">
        <v>132</v>
      </c>
      <c r="AU135" s="142" t="s">
        <v>85</v>
      </c>
      <c r="AY135" s="16" t="s">
        <v>129</v>
      </c>
      <c r="BE135" s="143">
        <f>IF(N135="základní",J135,0)</f>
        <v>0</v>
      </c>
      <c r="BF135" s="143">
        <f>IF(N135="snížená",J135,0)</f>
        <v>0</v>
      </c>
      <c r="BG135" s="143">
        <f>IF(N135="zákl. přenesená",J135,0)</f>
        <v>0</v>
      </c>
      <c r="BH135" s="143">
        <f>IF(N135="sníž. přenesená",J135,0)</f>
        <v>0</v>
      </c>
      <c r="BI135" s="143">
        <f>IF(N135="nulová",J135,0)</f>
        <v>0</v>
      </c>
      <c r="BJ135" s="16" t="s">
        <v>83</v>
      </c>
      <c r="BK135" s="143">
        <f>ROUND(I135*H135,2)</f>
        <v>0</v>
      </c>
      <c r="BL135" s="16" t="s">
        <v>137</v>
      </c>
      <c r="BM135" s="142" t="s">
        <v>192</v>
      </c>
    </row>
    <row r="136" spans="2:65" s="1" customFormat="1" ht="24.15" customHeight="1">
      <c r="B136" s="31"/>
      <c r="C136" s="131" t="s">
        <v>159</v>
      </c>
      <c r="D136" s="131" t="s">
        <v>132</v>
      </c>
      <c r="E136" s="132" t="s">
        <v>194</v>
      </c>
      <c r="F136" s="133" t="s">
        <v>195</v>
      </c>
      <c r="G136" s="134" t="s">
        <v>135</v>
      </c>
      <c r="H136" s="135">
        <v>1.2050000000000001</v>
      </c>
      <c r="I136" s="136"/>
      <c r="J136" s="137">
        <f>ROUND(I136*H136,2)</f>
        <v>0</v>
      </c>
      <c r="K136" s="133" t="s">
        <v>136</v>
      </c>
      <c r="L136" s="31"/>
      <c r="M136" s="138" t="s">
        <v>1</v>
      </c>
      <c r="N136" s="139" t="s">
        <v>40</v>
      </c>
      <c r="P136" s="140">
        <f>O136*H136</f>
        <v>0</v>
      </c>
      <c r="Q136" s="140">
        <v>0</v>
      </c>
      <c r="R136" s="140">
        <f>Q136*H136</f>
        <v>0</v>
      </c>
      <c r="S136" s="140">
        <v>0</v>
      </c>
      <c r="T136" s="141">
        <f>S136*H136</f>
        <v>0</v>
      </c>
      <c r="AR136" s="142" t="s">
        <v>137</v>
      </c>
      <c r="AT136" s="142" t="s">
        <v>132</v>
      </c>
      <c r="AU136" s="142" t="s">
        <v>85</v>
      </c>
      <c r="AY136" s="16" t="s">
        <v>129</v>
      </c>
      <c r="BE136" s="143">
        <f>IF(N136="základní",J136,0)</f>
        <v>0</v>
      </c>
      <c r="BF136" s="143">
        <f>IF(N136="snížená",J136,0)</f>
        <v>0</v>
      </c>
      <c r="BG136" s="143">
        <f>IF(N136="zákl. přenesená",J136,0)</f>
        <v>0</v>
      </c>
      <c r="BH136" s="143">
        <f>IF(N136="sníž. přenesená",J136,0)</f>
        <v>0</v>
      </c>
      <c r="BI136" s="143">
        <f>IF(N136="nulová",J136,0)</f>
        <v>0</v>
      </c>
      <c r="BJ136" s="16" t="s">
        <v>83</v>
      </c>
      <c r="BK136" s="143">
        <f>ROUND(I136*H136,2)</f>
        <v>0</v>
      </c>
      <c r="BL136" s="16" t="s">
        <v>137</v>
      </c>
      <c r="BM136" s="142" t="s">
        <v>196</v>
      </c>
    </row>
    <row r="137" spans="2:65" s="1" customFormat="1" ht="33" customHeight="1">
      <c r="B137" s="31"/>
      <c r="C137" s="131" t="s">
        <v>146</v>
      </c>
      <c r="D137" s="131" t="s">
        <v>132</v>
      </c>
      <c r="E137" s="132" t="s">
        <v>198</v>
      </c>
      <c r="F137" s="133" t="s">
        <v>199</v>
      </c>
      <c r="G137" s="134" t="s">
        <v>135</v>
      </c>
      <c r="H137" s="135">
        <v>2.706</v>
      </c>
      <c r="I137" s="136"/>
      <c r="J137" s="137">
        <f>ROUND(I137*H137,2)</f>
        <v>0</v>
      </c>
      <c r="K137" s="133" t="s">
        <v>136</v>
      </c>
      <c r="L137" s="31"/>
      <c r="M137" s="138" t="s">
        <v>1</v>
      </c>
      <c r="N137" s="139" t="s">
        <v>40</v>
      </c>
      <c r="P137" s="140">
        <f>O137*H137</f>
        <v>0</v>
      </c>
      <c r="Q137" s="140">
        <v>0</v>
      </c>
      <c r="R137" s="140">
        <f>Q137*H137</f>
        <v>0</v>
      </c>
      <c r="S137" s="140">
        <v>0</v>
      </c>
      <c r="T137" s="141">
        <f>S137*H137</f>
        <v>0</v>
      </c>
      <c r="AR137" s="142" t="s">
        <v>137</v>
      </c>
      <c r="AT137" s="142" t="s">
        <v>132</v>
      </c>
      <c r="AU137" s="142" t="s">
        <v>85</v>
      </c>
      <c r="AY137" s="16" t="s">
        <v>129</v>
      </c>
      <c r="BE137" s="143">
        <f>IF(N137="základní",J137,0)</f>
        <v>0</v>
      </c>
      <c r="BF137" s="143">
        <f>IF(N137="snížená",J137,0)</f>
        <v>0</v>
      </c>
      <c r="BG137" s="143">
        <f>IF(N137="zákl. přenesená",J137,0)</f>
        <v>0</v>
      </c>
      <c r="BH137" s="143">
        <f>IF(N137="sníž. přenesená",J137,0)</f>
        <v>0</v>
      </c>
      <c r="BI137" s="143">
        <f>IF(N137="nulová",J137,0)</f>
        <v>0</v>
      </c>
      <c r="BJ137" s="16" t="s">
        <v>83</v>
      </c>
      <c r="BK137" s="143">
        <f>ROUND(I137*H137,2)</f>
        <v>0</v>
      </c>
      <c r="BL137" s="16" t="s">
        <v>137</v>
      </c>
      <c r="BM137" s="142" t="s">
        <v>200</v>
      </c>
    </row>
    <row r="138" spans="2:65" s="11" customFormat="1" ht="25.9" customHeight="1">
      <c r="B138" s="119"/>
      <c r="D138" s="120" t="s">
        <v>74</v>
      </c>
      <c r="E138" s="121" t="s">
        <v>201</v>
      </c>
      <c r="F138" s="121" t="s">
        <v>202</v>
      </c>
      <c r="I138" s="122"/>
      <c r="J138" s="123">
        <f>BK138</f>
        <v>0</v>
      </c>
      <c r="L138" s="119"/>
      <c r="M138" s="124"/>
      <c r="P138" s="125">
        <f>P139+P141+P150+P174+P195+P201</f>
        <v>0</v>
      </c>
      <c r="R138" s="125">
        <f>R139+R141+R150+R174+R195+R201</f>
        <v>2.1986091999999999</v>
      </c>
      <c r="T138" s="126">
        <f>T139+T141+T150+T174+T195+T201</f>
        <v>1.2052577</v>
      </c>
      <c r="AR138" s="120" t="s">
        <v>85</v>
      </c>
      <c r="AT138" s="127" t="s">
        <v>74</v>
      </c>
      <c r="AU138" s="127" t="s">
        <v>75</v>
      </c>
      <c r="AY138" s="120" t="s">
        <v>129</v>
      </c>
      <c r="BK138" s="128">
        <f>BK139+BK141+BK150+BK174+BK195+BK201</f>
        <v>0</v>
      </c>
    </row>
    <row r="139" spans="2:65" s="11" customFormat="1" ht="22.75" customHeight="1">
      <c r="B139" s="119"/>
      <c r="D139" s="120" t="s">
        <v>74</v>
      </c>
      <c r="E139" s="129" t="s">
        <v>203</v>
      </c>
      <c r="F139" s="129" t="s">
        <v>204</v>
      </c>
      <c r="I139" s="122"/>
      <c r="J139" s="130">
        <f>BK139</f>
        <v>0</v>
      </c>
      <c r="L139" s="119"/>
      <c r="M139" s="124"/>
      <c r="P139" s="125">
        <f>P140</f>
        <v>0</v>
      </c>
      <c r="R139" s="125">
        <f>R140</f>
        <v>0</v>
      </c>
      <c r="T139" s="126">
        <f>T140</f>
        <v>8.0000000000000004E-4</v>
      </c>
      <c r="AR139" s="120" t="s">
        <v>85</v>
      </c>
      <c r="AT139" s="127" t="s">
        <v>74</v>
      </c>
      <c r="AU139" s="127" t="s">
        <v>83</v>
      </c>
      <c r="AY139" s="120" t="s">
        <v>129</v>
      </c>
      <c r="BK139" s="128">
        <f>BK140</f>
        <v>0</v>
      </c>
    </row>
    <row r="140" spans="2:65" s="1" customFormat="1" ht="21.75" customHeight="1">
      <c r="B140" s="31"/>
      <c r="C140" s="131" t="s">
        <v>171</v>
      </c>
      <c r="D140" s="131" t="s">
        <v>132</v>
      </c>
      <c r="E140" s="132" t="s">
        <v>206</v>
      </c>
      <c r="F140" s="133" t="s">
        <v>207</v>
      </c>
      <c r="G140" s="134" t="s">
        <v>208</v>
      </c>
      <c r="H140" s="135">
        <v>1</v>
      </c>
      <c r="I140" s="136"/>
      <c r="J140" s="137">
        <f>ROUND(I140*H140,2)</f>
        <v>0</v>
      </c>
      <c r="K140" s="133" t="s">
        <v>1</v>
      </c>
      <c r="L140" s="31"/>
      <c r="M140" s="138" t="s">
        <v>1</v>
      </c>
      <c r="N140" s="139" t="s">
        <v>40</v>
      </c>
      <c r="P140" s="140">
        <f>O140*H140</f>
        <v>0</v>
      </c>
      <c r="Q140" s="140">
        <v>0</v>
      </c>
      <c r="R140" s="140">
        <f>Q140*H140</f>
        <v>0</v>
      </c>
      <c r="S140" s="140">
        <v>8.0000000000000004E-4</v>
      </c>
      <c r="T140" s="141">
        <f>S140*H140</f>
        <v>8.0000000000000004E-4</v>
      </c>
      <c r="AR140" s="142" t="s">
        <v>209</v>
      </c>
      <c r="AT140" s="142" t="s">
        <v>132</v>
      </c>
      <c r="AU140" s="142" t="s">
        <v>85</v>
      </c>
      <c r="AY140" s="16" t="s">
        <v>129</v>
      </c>
      <c r="BE140" s="143">
        <f>IF(N140="základní",J140,0)</f>
        <v>0</v>
      </c>
      <c r="BF140" s="143">
        <f>IF(N140="snížená",J140,0)</f>
        <v>0</v>
      </c>
      <c r="BG140" s="143">
        <f>IF(N140="zákl. přenesená",J140,0)</f>
        <v>0</v>
      </c>
      <c r="BH140" s="143">
        <f>IF(N140="sníž. přenesená",J140,0)</f>
        <v>0</v>
      </c>
      <c r="BI140" s="143">
        <f>IF(N140="nulová",J140,0)</f>
        <v>0</v>
      </c>
      <c r="BJ140" s="16" t="s">
        <v>83</v>
      </c>
      <c r="BK140" s="143">
        <f>ROUND(I140*H140,2)</f>
        <v>0</v>
      </c>
      <c r="BL140" s="16" t="s">
        <v>209</v>
      </c>
      <c r="BM140" s="142" t="s">
        <v>210</v>
      </c>
    </row>
    <row r="141" spans="2:65" s="11" customFormat="1" ht="22.75" customHeight="1">
      <c r="B141" s="119"/>
      <c r="D141" s="120" t="s">
        <v>74</v>
      </c>
      <c r="E141" s="129" t="s">
        <v>211</v>
      </c>
      <c r="F141" s="129" t="s">
        <v>212</v>
      </c>
      <c r="I141" s="122"/>
      <c r="J141" s="130">
        <f>BK141</f>
        <v>0</v>
      </c>
      <c r="L141" s="119"/>
      <c r="M141" s="124"/>
      <c r="P141" s="125">
        <f>SUM(P142:P149)</f>
        <v>0</v>
      </c>
      <c r="R141" s="125">
        <f>SUM(R142:R149)</f>
        <v>1.3574451000000001</v>
      </c>
      <c r="T141" s="126">
        <f>SUM(T142:T149)</f>
        <v>5.4746999999999997E-2</v>
      </c>
      <c r="AR141" s="120" t="s">
        <v>85</v>
      </c>
      <c r="AT141" s="127" t="s">
        <v>74</v>
      </c>
      <c r="AU141" s="127" t="s">
        <v>83</v>
      </c>
      <c r="AY141" s="120" t="s">
        <v>129</v>
      </c>
      <c r="BK141" s="128">
        <f>SUM(BK142:BK149)</f>
        <v>0</v>
      </c>
    </row>
    <row r="142" spans="2:65" s="1" customFormat="1" ht="24.15" customHeight="1">
      <c r="B142" s="31"/>
      <c r="C142" s="131" t="s">
        <v>142</v>
      </c>
      <c r="D142" s="131" t="s">
        <v>132</v>
      </c>
      <c r="E142" s="132" t="s">
        <v>213</v>
      </c>
      <c r="F142" s="133" t="s">
        <v>214</v>
      </c>
      <c r="G142" s="134" t="s">
        <v>150</v>
      </c>
      <c r="H142" s="135">
        <v>26.07</v>
      </c>
      <c r="I142" s="136"/>
      <c r="J142" s="137">
        <f>ROUND(I142*H142,2)</f>
        <v>0</v>
      </c>
      <c r="K142" s="133" t="s">
        <v>136</v>
      </c>
      <c r="L142" s="31"/>
      <c r="M142" s="138" t="s">
        <v>1</v>
      </c>
      <c r="N142" s="139" t="s">
        <v>40</v>
      </c>
      <c r="P142" s="140">
        <f>O142*H142</f>
        <v>0</v>
      </c>
      <c r="Q142" s="140">
        <v>0</v>
      </c>
      <c r="R142" s="140">
        <f>Q142*H142</f>
        <v>0</v>
      </c>
      <c r="S142" s="140">
        <v>2.0999999999999999E-3</v>
      </c>
      <c r="T142" s="141">
        <f>S142*H142</f>
        <v>5.4746999999999997E-2</v>
      </c>
      <c r="AR142" s="142" t="s">
        <v>209</v>
      </c>
      <c r="AT142" s="142" t="s">
        <v>132</v>
      </c>
      <c r="AU142" s="142" t="s">
        <v>85</v>
      </c>
      <c r="AY142" s="16" t="s">
        <v>129</v>
      </c>
      <c r="BE142" s="143">
        <f>IF(N142="základní",J142,0)</f>
        <v>0</v>
      </c>
      <c r="BF142" s="143">
        <f>IF(N142="snížená",J142,0)</f>
        <v>0</v>
      </c>
      <c r="BG142" s="143">
        <f>IF(N142="zákl. přenesená",J142,0)</f>
        <v>0</v>
      </c>
      <c r="BH142" s="143">
        <f>IF(N142="sníž. přenesená",J142,0)</f>
        <v>0</v>
      </c>
      <c r="BI142" s="143">
        <f>IF(N142="nulová",J142,0)</f>
        <v>0</v>
      </c>
      <c r="BJ142" s="16" t="s">
        <v>83</v>
      </c>
      <c r="BK142" s="143">
        <f>ROUND(I142*H142,2)</f>
        <v>0</v>
      </c>
      <c r="BL142" s="16" t="s">
        <v>209</v>
      </c>
      <c r="BM142" s="142" t="s">
        <v>215</v>
      </c>
    </row>
    <row r="143" spans="2:65" s="12" customFormat="1">
      <c r="B143" s="154"/>
      <c r="D143" s="155" t="s">
        <v>144</v>
      </c>
      <c r="E143" s="156" t="s">
        <v>1</v>
      </c>
      <c r="F143" s="157" t="s">
        <v>415</v>
      </c>
      <c r="H143" s="158">
        <v>26.07</v>
      </c>
      <c r="I143" s="159"/>
      <c r="L143" s="154"/>
      <c r="M143" s="160"/>
      <c r="T143" s="161"/>
      <c r="AT143" s="156" t="s">
        <v>144</v>
      </c>
      <c r="AU143" s="156" t="s">
        <v>85</v>
      </c>
      <c r="AV143" s="12" t="s">
        <v>85</v>
      </c>
      <c r="AW143" s="12" t="s">
        <v>31</v>
      </c>
      <c r="AX143" s="12" t="s">
        <v>83</v>
      </c>
      <c r="AY143" s="156" t="s">
        <v>129</v>
      </c>
    </row>
    <row r="144" spans="2:65" s="1" customFormat="1" ht="44.25" customHeight="1">
      <c r="B144" s="31"/>
      <c r="C144" s="131" t="s">
        <v>164</v>
      </c>
      <c r="D144" s="131" t="s">
        <v>132</v>
      </c>
      <c r="E144" s="132" t="s">
        <v>218</v>
      </c>
      <c r="F144" s="133" t="s">
        <v>416</v>
      </c>
      <c r="G144" s="134" t="s">
        <v>150</v>
      </c>
      <c r="H144" s="135">
        <v>26.07</v>
      </c>
      <c r="I144" s="136"/>
      <c r="J144" s="137">
        <f>ROUND(I144*H144,2)</f>
        <v>0</v>
      </c>
      <c r="K144" s="133" t="s">
        <v>1</v>
      </c>
      <c r="L144" s="31"/>
      <c r="M144" s="138" t="s">
        <v>1</v>
      </c>
      <c r="N144" s="139" t="s">
        <v>40</v>
      </c>
      <c r="P144" s="140">
        <f>O144*H144</f>
        <v>0</v>
      </c>
      <c r="Q144" s="140">
        <v>4.8930000000000001E-2</v>
      </c>
      <c r="R144" s="140">
        <f>Q144*H144</f>
        <v>1.2756050999999999</v>
      </c>
      <c r="S144" s="140">
        <v>0</v>
      </c>
      <c r="T144" s="141">
        <f>S144*H144</f>
        <v>0</v>
      </c>
      <c r="AR144" s="142" t="s">
        <v>209</v>
      </c>
      <c r="AT144" s="142" t="s">
        <v>132</v>
      </c>
      <c r="AU144" s="142" t="s">
        <v>85</v>
      </c>
      <c r="AY144" s="16" t="s">
        <v>129</v>
      </c>
      <c r="BE144" s="143">
        <f>IF(N144="základní",J144,0)</f>
        <v>0</v>
      </c>
      <c r="BF144" s="143">
        <f>IF(N144="snížená",J144,0)</f>
        <v>0</v>
      </c>
      <c r="BG144" s="143">
        <f>IF(N144="zákl. přenesená",J144,0)</f>
        <v>0</v>
      </c>
      <c r="BH144" s="143">
        <f>IF(N144="sníž. přenesená",J144,0)</f>
        <v>0</v>
      </c>
      <c r="BI144" s="143">
        <f>IF(N144="nulová",J144,0)</f>
        <v>0</v>
      </c>
      <c r="BJ144" s="16" t="s">
        <v>83</v>
      </c>
      <c r="BK144" s="143">
        <f>ROUND(I144*H144,2)</f>
        <v>0</v>
      </c>
      <c r="BL144" s="16" t="s">
        <v>209</v>
      </c>
      <c r="BM144" s="142" t="s">
        <v>220</v>
      </c>
    </row>
    <row r="145" spans="2:65" s="12" customFormat="1">
      <c r="B145" s="154"/>
      <c r="D145" s="155" t="s">
        <v>144</v>
      </c>
      <c r="E145" s="156" t="s">
        <v>1</v>
      </c>
      <c r="F145" s="157" t="s">
        <v>415</v>
      </c>
      <c r="H145" s="158">
        <v>26.07</v>
      </c>
      <c r="I145" s="159"/>
      <c r="L145" s="154"/>
      <c r="M145" s="160"/>
      <c r="T145" s="161"/>
      <c r="AT145" s="156" t="s">
        <v>144</v>
      </c>
      <c r="AU145" s="156" t="s">
        <v>85</v>
      </c>
      <c r="AV145" s="12" t="s">
        <v>85</v>
      </c>
      <c r="AW145" s="12" t="s">
        <v>31</v>
      </c>
      <c r="AX145" s="12" t="s">
        <v>83</v>
      </c>
      <c r="AY145" s="156" t="s">
        <v>129</v>
      </c>
    </row>
    <row r="146" spans="2:65" s="1" customFormat="1" ht="24.15" customHeight="1">
      <c r="B146" s="31"/>
      <c r="C146" s="131" t="s">
        <v>185</v>
      </c>
      <c r="D146" s="131" t="s">
        <v>132</v>
      </c>
      <c r="E146" s="132" t="s">
        <v>227</v>
      </c>
      <c r="F146" s="133" t="s">
        <v>228</v>
      </c>
      <c r="G146" s="134" t="s">
        <v>157</v>
      </c>
      <c r="H146" s="135">
        <v>8</v>
      </c>
      <c r="I146" s="136"/>
      <c r="J146" s="137">
        <f>ROUND(I146*H146,2)</f>
        <v>0</v>
      </c>
      <c r="K146" s="133" t="s">
        <v>136</v>
      </c>
      <c r="L146" s="31"/>
      <c r="M146" s="138" t="s">
        <v>1</v>
      </c>
      <c r="N146" s="139" t="s">
        <v>40</v>
      </c>
      <c r="P146" s="140">
        <f>O146*H146</f>
        <v>0</v>
      </c>
      <c r="Q146" s="140">
        <v>3.0000000000000001E-5</v>
      </c>
      <c r="R146" s="140">
        <f>Q146*H146</f>
        <v>2.4000000000000001E-4</v>
      </c>
      <c r="S146" s="140">
        <v>0</v>
      </c>
      <c r="T146" s="141">
        <f>S146*H146</f>
        <v>0</v>
      </c>
      <c r="AR146" s="142" t="s">
        <v>209</v>
      </c>
      <c r="AT146" s="142" t="s">
        <v>132</v>
      </c>
      <c r="AU146" s="142" t="s">
        <v>85</v>
      </c>
      <c r="AY146" s="16" t="s">
        <v>129</v>
      </c>
      <c r="BE146" s="143">
        <f>IF(N146="základní",J146,0)</f>
        <v>0</v>
      </c>
      <c r="BF146" s="143">
        <f>IF(N146="snížená",J146,0)</f>
        <v>0</v>
      </c>
      <c r="BG146" s="143">
        <f>IF(N146="zákl. přenesená",J146,0)</f>
        <v>0</v>
      </c>
      <c r="BH146" s="143">
        <f>IF(N146="sníž. přenesená",J146,0)</f>
        <v>0</v>
      </c>
      <c r="BI146" s="143">
        <f>IF(N146="nulová",J146,0)</f>
        <v>0</v>
      </c>
      <c r="BJ146" s="16" t="s">
        <v>83</v>
      </c>
      <c r="BK146" s="143">
        <f>ROUND(I146*H146,2)</f>
        <v>0</v>
      </c>
      <c r="BL146" s="16" t="s">
        <v>209</v>
      </c>
      <c r="BM146" s="142" t="s">
        <v>229</v>
      </c>
    </row>
    <row r="147" spans="2:65" s="1" customFormat="1" ht="24.15" customHeight="1">
      <c r="B147" s="31"/>
      <c r="C147" s="144" t="s">
        <v>189</v>
      </c>
      <c r="D147" s="144" t="s">
        <v>139</v>
      </c>
      <c r="E147" s="145" t="s">
        <v>231</v>
      </c>
      <c r="F147" s="146" t="s">
        <v>232</v>
      </c>
      <c r="G147" s="147" t="s">
        <v>157</v>
      </c>
      <c r="H147" s="148">
        <v>8</v>
      </c>
      <c r="I147" s="149"/>
      <c r="J147" s="150">
        <f>ROUND(I147*H147,2)</f>
        <v>0</v>
      </c>
      <c r="K147" s="146" t="s">
        <v>136</v>
      </c>
      <c r="L147" s="151"/>
      <c r="M147" s="152" t="s">
        <v>1</v>
      </c>
      <c r="N147" s="153" t="s">
        <v>40</v>
      </c>
      <c r="P147" s="140">
        <f>O147*H147</f>
        <v>0</v>
      </c>
      <c r="Q147" s="140">
        <v>1.0200000000000001E-2</v>
      </c>
      <c r="R147" s="140">
        <f>Q147*H147</f>
        <v>8.1600000000000006E-2</v>
      </c>
      <c r="S147" s="140">
        <v>0</v>
      </c>
      <c r="T147" s="141">
        <f>S147*H147</f>
        <v>0</v>
      </c>
      <c r="AR147" s="142" t="s">
        <v>233</v>
      </c>
      <c r="AT147" s="142" t="s">
        <v>139</v>
      </c>
      <c r="AU147" s="142" t="s">
        <v>85</v>
      </c>
      <c r="AY147" s="16" t="s">
        <v>129</v>
      </c>
      <c r="BE147" s="143">
        <f>IF(N147="základní",J147,0)</f>
        <v>0</v>
      </c>
      <c r="BF147" s="143">
        <f>IF(N147="snížená",J147,0)</f>
        <v>0</v>
      </c>
      <c r="BG147" s="143">
        <f>IF(N147="zákl. přenesená",J147,0)</f>
        <v>0</v>
      </c>
      <c r="BH147" s="143">
        <f>IF(N147="sníž. přenesená",J147,0)</f>
        <v>0</v>
      </c>
      <c r="BI147" s="143">
        <f>IF(N147="nulová",J147,0)</f>
        <v>0</v>
      </c>
      <c r="BJ147" s="16" t="s">
        <v>83</v>
      </c>
      <c r="BK147" s="143">
        <f>ROUND(I147*H147,2)</f>
        <v>0</v>
      </c>
      <c r="BL147" s="16" t="s">
        <v>209</v>
      </c>
      <c r="BM147" s="142" t="s">
        <v>234</v>
      </c>
    </row>
    <row r="148" spans="2:65" s="1" customFormat="1" ht="37.75" customHeight="1">
      <c r="B148" s="31"/>
      <c r="C148" s="131" t="s">
        <v>193</v>
      </c>
      <c r="D148" s="131" t="s">
        <v>132</v>
      </c>
      <c r="E148" s="132" t="s">
        <v>236</v>
      </c>
      <c r="F148" s="133" t="s">
        <v>237</v>
      </c>
      <c r="G148" s="134" t="s">
        <v>238</v>
      </c>
      <c r="H148" s="169"/>
      <c r="I148" s="136"/>
      <c r="J148" s="137">
        <f>ROUND(I148*H148,2)</f>
        <v>0</v>
      </c>
      <c r="K148" s="133" t="s">
        <v>1</v>
      </c>
      <c r="L148" s="31"/>
      <c r="M148" s="138" t="s">
        <v>1</v>
      </c>
      <c r="N148" s="139" t="s">
        <v>40</v>
      </c>
      <c r="P148" s="140">
        <f>O148*H148</f>
        <v>0</v>
      </c>
      <c r="Q148" s="140">
        <v>0</v>
      </c>
      <c r="R148" s="140">
        <f>Q148*H148</f>
        <v>0</v>
      </c>
      <c r="S148" s="140">
        <v>0</v>
      </c>
      <c r="T148" s="141">
        <f>S148*H148</f>
        <v>0</v>
      </c>
      <c r="AR148" s="142" t="s">
        <v>209</v>
      </c>
      <c r="AT148" s="142" t="s">
        <v>132</v>
      </c>
      <c r="AU148" s="142" t="s">
        <v>85</v>
      </c>
      <c r="AY148" s="16" t="s">
        <v>129</v>
      </c>
      <c r="BE148" s="143">
        <f>IF(N148="základní",J148,0)</f>
        <v>0</v>
      </c>
      <c r="BF148" s="143">
        <f>IF(N148="snížená",J148,0)</f>
        <v>0</v>
      </c>
      <c r="BG148" s="143">
        <f>IF(N148="zákl. přenesená",J148,0)</f>
        <v>0</v>
      </c>
      <c r="BH148" s="143">
        <f>IF(N148="sníž. přenesená",J148,0)</f>
        <v>0</v>
      </c>
      <c r="BI148" s="143">
        <f>IF(N148="nulová",J148,0)</f>
        <v>0</v>
      </c>
      <c r="BJ148" s="16" t="s">
        <v>83</v>
      </c>
      <c r="BK148" s="143">
        <f>ROUND(I148*H148,2)</f>
        <v>0</v>
      </c>
      <c r="BL148" s="16" t="s">
        <v>209</v>
      </c>
      <c r="BM148" s="142" t="s">
        <v>239</v>
      </c>
    </row>
    <row r="149" spans="2:65" s="12" customFormat="1">
      <c r="B149" s="154"/>
      <c r="D149" s="155" t="s">
        <v>144</v>
      </c>
      <c r="F149" s="157" t="s">
        <v>417</v>
      </c>
      <c r="H149" s="158">
        <v>13.57</v>
      </c>
      <c r="I149" s="159"/>
      <c r="L149" s="154"/>
      <c r="M149" s="160"/>
      <c r="T149" s="161"/>
      <c r="AT149" s="156" t="s">
        <v>144</v>
      </c>
      <c r="AU149" s="156" t="s">
        <v>85</v>
      </c>
      <c r="AV149" s="12" t="s">
        <v>85</v>
      </c>
      <c r="AW149" s="12" t="s">
        <v>4</v>
      </c>
      <c r="AX149" s="12" t="s">
        <v>83</v>
      </c>
      <c r="AY149" s="156" t="s">
        <v>129</v>
      </c>
    </row>
    <row r="150" spans="2:65" s="11" customFormat="1" ht="22.75" customHeight="1">
      <c r="B150" s="119"/>
      <c r="D150" s="120" t="s">
        <v>74</v>
      </c>
      <c r="E150" s="129" t="s">
        <v>241</v>
      </c>
      <c r="F150" s="129" t="s">
        <v>242</v>
      </c>
      <c r="I150" s="122"/>
      <c r="J150" s="130">
        <f>BK150</f>
        <v>0</v>
      </c>
      <c r="L150" s="119"/>
      <c r="M150" s="124"/>
      <c r="P150" s="125">
        <f>SUM(P151:P173)</f>
        <v>0</v>
      </c>
      <c r="R150" s="125">
        <f>SUM(R151:R173)</f>
        <v>3.5609399999999999E-2</v>
      </c>
      <c r="T150" s="126">
        <f>SUM(T151:T173)</f>
        <v>1.1497107</v>
      </c>
      <c r="AR150" s="120" t="s">
        <v>85</v>
      </c>
      <c r="AT150" s="127" t="s">
        <v>74</v>
      </c>
      <c r="AU150" s="127" t="s">
        <v>83</v>
      </c>
      <c r="AY150" s="120" t="s">
        <v>129</v>
      </c>
      <c r="BK150" s="128">
        <f>SUM(BK151:BK173)</f>
        <v>0</v>
      </c>
    </row>
    <row r="151" spans="2:65" s="1" customFormat="1" ht="16.5" customHeight="1">
      <c r="B151" s="31"/>
      <c r="C151" s="131" t="s">
        <v>197</v>
      </c>
      <c r="D151" s="131" t="s">
        <v>132</v>
      </c>
      <c r="E151" s="132" t="s">
        <v>243</v>
      </c>
      <c r="F151" s="133" t="s">
        <v>244</v>
      </c>
      <c r="G151" s="134" t="s">
        <v>245</v>
      </c>
      <c r="H151" s="135">
        <v>7.88</v>
      </c>
      <c r="I151" s="136"/>
      <c r="J151" s="137">
        <f>ROUND(I151*H151,2)</f>
        <v>0</v>
      </c>
      <c r="K151" s="133" t="s">
        <v>1</v>
      </c>
      <c r="L151" s="31"/>
      <c r="M151" s="138" t="s">
        <v>1</v>
      </c>
      <c r="N151" s="139" t="s">
        <v>40</v>
      </c>
      <c r="P151" s="140">
        <f>O151*H151</f>
        <v>0</v>
      </c>
      <c r="Q151" s="140">
        <v>0</v>
      </c>
      <c r="R151" s="140">
        <f>Q151*H151</f>
        <v>0</v>
      </c>
      <c r="S151" s="140">
        <v>8.8099999999999998E-2</v>
      </c>
      <c r="T151" s="141">
        <f>S151*H151</f>
        <v>0.69422799999999996</v>
      </c>
      <c r="AR151" s="142" t="s">
        <v>209</v>
      </c>
      <c r="AT151" s="142" t="s">
        <v>132</v>
      </c>
      <c r="AU151" s="142" t="s">
        <v>85</v>
      </c>
      <c r="AY151" s="16" t="s">
        <v>129</v>
      </c>
      <c r="BE151" s="143">
        <f>IF(N151="základní",J151,0)</f>
        <v>0</v>
      </c>
      <c r="BF151" s="143">
        <f>IF(N151="snížená",J151,0)</f>
        <v>0</v>
      </c>
      <c r="BG151" s="143">
        <f>IF(N151="zákl. přenesená",J151,0)</f>
        <v>0</v>
      </c>
      <c r="BH151" s="143">
        <f>IF(N151="sníž. přenesená",J151,0)</f>
        <v>0</v>
      </c>
      <c r="BI151" s="143">
        <f>IF(N151="nulová",J151,0)</f>
        <v>0</v>
      </c>
      <c r="BJ151" s="16" t="s">
        <v>83</v>
      </c>
      <c r="BK151" s="143">
        <f>ROUND(I151*H151,2)</f>
        <v>0</v>
      </c>
      <c r="BL151" s="16" t="s">
        <v>209</v>
      </c>
      <c r="BM151" s="142" t="s">
        <v>246</v>
      </c>
    </row>
    <row r="152" spans="2:65" s="12" customFormat="1">
      <c r="B152" s="154"/>
      <c r="D152" s="155" t="s">
        <v>144</v>
      </c>
      <c r="E152" s="156" t="s">
        <v>1</v>
      </c>
      <c r="F152" s="157" t="s">
        <v>418</v>
      </c>
      <c r="H152" s="158">
        <v>7.88</v>
      </c>
      <c r="I152" s="159"/>
      <c r="L152" s="154"/>
      <c r="M152" s="160"/>
      <c r="T152" s="161"/>
      <c r="AT152" s="156" t="s">
        <v>144</v>
      </c>
      <c r="AU152" s="156" t="s">
        <v>85</v>
      </c>
      <c r="AV152" s="12" t="s">
        <v>85</v>
      </c>
      <c r="AW152" s="12" t="s">
        <v>31</v>
      </c>
      <c r="AX152" s="12" t="s">
        <v>83</v>
      </c>
      <c r="AY152" s="156" t="s">
        <v>129</v>
      </c>
    </row>
    <row r="153" spans="2:65" s="1" customFormat="1" ht="24.15" customHeight="1">
      <c r="B153" s="31"/>
      <c r="C153" s="131" t="s">
        <v>205</v>
      </c>
      <c r="D153" s="131" t="s">
        <v>132</v>
      </c>
      <c r="E153" s="132" t="s">
        <v>249</v>
      </c>
      <c r="F153" s="133" t="s">
        <v>250</v>
      </c>
      <c r="G153" s="134" t="s">
        <v>150</v>
      </c>
      <c r="H153" s="135">
        <v>5.5220000000000002</v>
      </c>
      <c r="I153" s="136"/>
      <c r="J153" s="137">
        <f>ROUND(I153*H153,2)</f>
        <v>0</v>
      </c>
      <c r="K153" s="133" t="s">
        <v>136</v>
      </c>
      <c r="L153" s="31"/>
      <c r="M153" s="138" t="s">
        <v>1</v>
      </c>
      <c r="N153" s="139" t="s">
        <v>40</v>
      </c>
      <c r="P153" s="140">
        <f>O153*H153</f>
        <v>0</v>
      </c>
      <c r="Q153" s="140">
        <v>0</v>
      </c>
      <c r="R153" s="140">
        <f>Q153*H153</f>
        <v>0</v>
      </c>
      <c r="S153" s="140">
        <v>2.4649999999999998E-2</v>
      </c>
      <c r="T153" s="141">
        <f>S153*H153</f>
        <v>0.1361173</v>
      </c>
      <c r="AR153" s="142" t="s">
        <v>209</v>
      </c>
      <c r="AT153" s="142" t="s">
        <v>132</v>
      </c>
      <c r="AU153" s="142" t="s">
        <v>85</v>
      </c>
      <c r="AY153" s="16" t="s">
        <v>129</v>
      </c>
      <c r="BE153" s="143">
        <f>IF(N153="základní",J153,0)</f>
        <v>0</v>
      </c>
      <c r="BF153" s="143">
        <f>IF(N153="snížená",J153,0)</f>
        <v>0</v>
      </c>
      <c r="BG153" s="143">
        <f>IF(N153="zákl. přenesená",J153,0)</f>
        <v>0</v>
      </c>
      <c r="BH153" s="143">
        <f>IF(N153="sníž. přenesená",J153,0)</f>
        <v>0</v>
      </c>
      <c r="BI153" s="143">
        <f>IF(N153="nulová",J153,0)</f>
        <v>0</v>
      </c>
      <c r="BJ153" s="16" t="s">
        <v>83</v>
      </c>
      <c r="BK153" s="143">
        <f>ROUND(I153*H153,2)</f>
        <v>0</v>
      </c>
      <c r="BL153" s="16" t="s">
        <v>209</v>
      </c>
      <c r="BM153" s="142" t="s">
        <v>251</v>
      </c>
    </row>
    <row r="154" spans="2:65" s="12" customFormat="1">
      <c r="B154" s="154"/>
      <c r="D154" s="155" t="s">
        <v>144</v>
      </c>
      <c r="E154" s="156" t="s">
        <v>1</v>
      </c>
      <c r="F154" s="157" t="s">
        <v>419</v>
      </c>
      <c r="H154" s="158">
        <v>3.1459999999999999</v>
      </c>
      <c r="I154" s="159"/>
      <c r="L154" s="154"/>
      <c r="M154" s="160"/>
      <c r="T154" s="161"/>
      <c r="AT154" s="156" t="s">
        <v>144</v>
      </c>
      <c r="AU154" s="156" t="s">
        <v>85</v>
      </c>
      <c r="AV154" s="12" t="s">
        <v>85</v>
      </c>
      <c r="AW154" s="12" t="s">
        <v>31</v>
      </c>
      <c r="AX154" s="12" t="s">
        <v>75</v>
      </c>
      <c r="AY154" s="156" t="s">
        <v>129</v>
      </c>
    </row>
    <row r="155" spans="2:65" s="12" customFormat="1">
      <c r="B155" s="154"/>
      <c r="D155" s="155" t="s">
        <v>144</v>
      </c>
      <c r="E155" s="156" t="s">
        <v>1</v>
      </c>
      <c r="F155" s="157" t="s">
        <v>420</v>
      </c>
      <c r="H155" s="158">
        <v>2.3759999999999999</v>
      </c>
      <c r="I155" s="159"/>
      <c r="L155" s="154"/>
      <c r="M155" s="160"/>
      <c r="T155" s="161"/>
      <c r="AT155" s="156" t="s">
        <v>144</v>
      </c>
      <c r="AU155" s="156" t="s">
        <v>85</v>
      </c>
      <c r="AV155" s="12" t="s">
        <v>85</v>
      </c>
      <c r="AW155" s="12" t="s">
        <v>31</v>
      </c>
      <c r="AX155" s="12" t="s">
        <v>75</v>
      </c>
      <c r="AY155" s="156" t="s">
        <v>129</v>
      </c>
    </row>
    <row r="156" spans="2:65" s="13" customFormat="1">
      <c r="B156" s="162"/>
      <c r="D156" s="155" t="s">
        <v>144</v>
      </c>
      <c r="E156" s="163" t="s">
        <v>1</v>
      </c>
      <c r="F156" s="164" t="s">
        <v>154</v>
      </c>
      <c r="H156" s="165">
        <v>5.5220000000000002</v>
      </c>
      <c r="I156" s="166"/>
      <c r="L156" s="162"/>
      <c r="M156" s="167"/>
      <c r="T156" s="168"/>
      <c r="AT156" s="163" t="s">
        <v>144</v>
      </c>
      <c r="AU156" s="163" t="s">
        <v>85</v>
      </c>
      <c r="AV156" s="13" t="s">
        <v>137</v>
      </c>
      <c r="AW156" s="13" t="s">
        <v>31</v>
      </c>
      <c r="AX156" s="13" t="s">
        <v>83</v>
      </c>
      <c r="AY156" s="163" t="s">
        <v>129</v>
      </c>
    </row>
    <row r="157" spans="2:65" s="1" customFormat="1" ht="24.15" customHeight="1">
      <c r="B157" s="31"/>
      <c r="C157" s="131" t="s">
        <v>8</v>
      </c>
      <c r="D157" s="131" t="s">
        <v>132</v>
      </c>
      <c r="E157" s="132" t="s">
        <v>256</v>
      </c>
      <c r="F157" s="133" t="s">
        <v>257</v>
      </c>
      <c r="G157" s="134" t="s">
        <v>150</v>
      </c>
      <c r="H157" s="135">
        <v>12.956</v>
      </c>
      <c r="I157" s="136"/>
      <c r="J157" s="137">
        <f>ROUND(I157*H157,2)</f>
        <v>0</v>
      </c>
      <c r="K157" s="133" t="s">
        <v>136</v>
      </c>
      <c r="L157" s="31"/>
      <c r="M157" s="138" t="s">
        <v>1</v>
      </c>
      <c r="N157" s="139" t="s">
        <v>40</v>
      </c>
      <c r="P157" s="140">
        <f>O157*H157</f>
        <v>0</v>
      </c>
      <c r="Q157" s="140">
        <v>0</v>
      </c>
      <c r="R157" s="140">
        <f>Q157*H157</f>
        <v>0</v>
      </c>
      <c r="S157" s="140">
        <v>2.4649999999999998E-2</v>
      </c>
      <c r="T157" s="141">
        <f>S157*H157</f>
        <v>0.31936539999999997</v>
      </c>
      <c r="AR157" s="142" t="s">
        <v>209</v>
      </c>
      <c r="AT157" s="142" t="s">
        <v>132</v>
      </c>
      <c r="AU157" s="142" t="s">
        <v>85</v>
      </c>
      <c r="AY157" s="16" t="s">
        <v>129</v>
      </c>
      <c r="BE157" s="143">
        <f>IF(N157="základní",J157,0)</f>
        <v>0</v>
      </c>
      <c r="BF157" s="143">
        <f>IF(N157="snížená",J157,0)</f>
        <v>0</v>
      </c>
      <c r="BG157" s="143">
        <f>IF(N157="zákl. přenesená",J157,0)</f>
        <v>0</v>
      </c>
      <c r="BH157" s="143">
        <f>IF(N157="sníž. přenesená",J157,0)</f>
        <v>0</v>
      </c>
      <c r="BI157" s="143">
        <f>IF(N157="nulová",J157,0)</f>
        <v>0</v>
      </c>
      <c r="BJ157" s="16" t="s">
        <v>83</v>
      </c>
      <c r="BK157" s="143">
        <f>ROUND(I157*H157,2)</f>
        <v>0</v>
      </c>
      <c r="BL157" s="16" t="s">
        <v>209</v>
      </c>
      <c r="BM157" s="142" t="s">
        <v>258</v>
      </c>
    </row>
    <row r="158" spans="2:65" s="12" customFormat="1">
      <c r="B158" s="154"/>
      <c r="D158" s="155" t="s">
        <v>144</v>
      </c>
      <c r="E158" s="156" t="s">
        <v>1</v>
      </c>
      <c r="F158" s="157" t="s">
        <v>421</v>
      </c>
      <c r="H158" s="158">
        <v>12.956</v>
      </c>
      <c r="I158" s="159"/>
      <c r="L158" s="154"/>
      <c r="M158" s="160"/>
      <c r="T158" s="161"/>
      <c r="AT158" s="156" t="s">
        <v>144</v>
      </c>
      <c r="AU158" s="156" t="s">
        <v>85</v>
      </c>
      <c r="AV158" s="12" t="s">
        <v>85</v>
      </c>
      <c r="AW158" s="12" t="s">
        <v>31</v>
      </c>
      <c r="AX158" s="12" t="s">
        <v>83</v>
      </c>
      <c r="AY158" s="156" t="s">
        <v>129</v>
      </c>
    </row>
    <row r="159" spans="2:65" s="1" customFormat="1" ht="24.15" customHeight="1">
      <c r="B159" s="31"/>
      <c r="C159" s="131" t="s">
        <v>209</v>
      </c>
      <c r="D159" s="131" t="s">
        <v>132</v>
      </c>
      <c r="E159" s="132" t="s">
        <v>285</v>
      </c>
      <c r="F159" s="133" t="s">
        <v>286</v>
      </c>
      <c r="G159" s="134" t="s">
        <v>150</v>
      </c>
      <c r="H159" s="135">
        <v>5.5220000000000002</v>
      </c>
      <c r="I159" s="136"/>
      <c r="J159" s="137">
        <f>ROUND(I159*H159,2)</f>
        <v>0</v>
      </c>
      <c r="K159" s="133" t="s">
        <v>136</v>
      </c>
      <c r="L159" s="31"/>
      <c r="M159" s="138" t="s">
        <v>1</v>
      </c>
      <c r="N159" s="139" t="s">
        <v>40</v>
      </c>
      <c r="P159" s="140">
        <f>O159*H159</f>
        <v>0</v>
      </c>
      <c r="Q159" s="140">
        <v>0</v>
      </c>
      <c r="R159" s="140">
        <f>Q159*H159</f>
        <v>0</v>
      </c>
      <c r="S159" s="140">
        <v>0</v>
      </c>
      <c r="T159" s="141">
        <f>S159*H159</f>
        <v>0</v>
      </c>
      <c r="AR159" s="142" t="s">
        <v>209</v>
      </c>
      <c r="AT159" s="142" t="s">
        <v>132</v>
      </c>
      <c r="AU159" s="142" t="s">
        <v>85</v>
      </c>
      <c r="AY159" s="16" t="s">
        <v>129</v>
      </c>
      <c r="BE159" s="143">
        <f>IF(N159="základní",J159,0)</f>
        <v>0</v>
      </c>
      <c r="BF159" s="143">
        <f>IF(N159="snížená",J159,0)</f>
        <v>0</v>
      </c>
      <c r="BG159" s="143">
        <f>IF(N159="zákl. přenesená",J159,0)</f>
        <v>0</v>
      </c>
      <c r="BH159" s="143">
        <f>IF(N159="sníž. přenesená",J159,0)</f>
        <v>0</v>
      </c>
      <c r="BI159" s="143">
        <f>IF(N159="nulová",J159,0)</f>
        <v>0</v>
      </c>
      <c r="BJ159" s="16" t="s">
        <v>83</v>
      </c>
      <c r="BK159" s="143">
        <f>ROUND(I159*H159,2)</f>
        <v>0</v>
      </c>
      <c r="BL159" s="16" t="s">
        <v>209</v>
      </c>
      <c r="BM159" s="142" t="s">
        <v>287</v>
      </c>
    </row>
    <row r="160" spans="2:65" s="1" customFormat="1" ht="16.5" customHeight="1">
      <c r="B160" s="31"/>
      <c r="C160" s="144" t="s">
        <v>221</v>
      </c>
      <c r="D160" s="144" t="s">
        <v>139</v>
      </c>
      <c r="E160" s="145" t="s">
        <v>289</v>
      </c>
      <c r="F160" s="146" t="s">
        <v>290</v>
      </c>
      <c r="G160" s="147" t="s">
        <v>150</v>
      </c>
      <c r="H160" s="148">
        <v>1.2150000000000001</v>
      </c>
      <c r="I160" s="149"/>
      <c r="J160" s="150">
        <f>ROUND(I160*H160,2)</f>
        <v>0</v>
      </c>
      <c r="K160" s="146" t="s">
        <v>1</v>
      </c>
      <c r="L160" s="151"/>
      <c r="M160" s="152" t="s">
        <v>1</v>
      </c>
      <c r="N160" s="153" t="s">
        <v>40</v>
      </c>
      <c r="P160" s="140">
        <f>O160*H160</f>
        <v>0</v>
      </c>
      <c r="Q160" s="140">
        <v>8.7600000000000004E-3</v>
      </c>
      <c r="R160" s="140">
        <f>Q160*H160</f>
        <v>1.0643400000000001E-2</v>
      </c>
      <c r="S160" s="140">
        <v>0</v>
      </c>
      <c r="T160" s="141">
        <f>S160*H160</f>
        <v>0</v>
      </c>
      <c r="AR160" s="142" t="s">
        <v>233</v>
      </c>
      <c r="AT160" s="142" t="s">
        <v>139</v>
      </c>
      <c r="AU160" s="142" t="s">
        <v>85</v>
      </c>
      <c r="AY160" s="16" t="s">
        <v>129</v>
      </c>
      <c r="BE160" s="143">
        <f>IF(N160="základní",J160,0)</f>
        <v>0</v>
      </c>
      <c r="BF160" s="143">
        <f>IF(N160="snížená",J160,0)</f>
        <v>0</v>
      </c>
      <c r="BG160" s="143">
        <f>IF(N160="zákl. přenesená",J160,0)</f>
        <v>0</v>
      </c>
      <c r="BH160" s="143">
        <f>IF(N160="sníž. přenesená",J160,0)</f>
        <v>0</v>
      </c>
      <c r="BI160" s="143">
        <f>IF(N160="nulová",J160,0)</f>
        <v>0</v>
      </c>
      <c r="BJ160" s="16" t="s">
        <v>83</v>
      </c>
      <c r="BK160" s="143">
        <f>ROUND(I160*H160,2)</f>
        <v>0</v>
      </c>
      <c r="BL160" s="16" t="s">
        <v>209</v>
      </c>
      <c r="BM160" s="142" t="s">
        <v>291</v>
      </c>
    </row>
    <row r="161" spans="2:65" s="14" customFormat="1">
      <c r="B161" s="170"/>
      <c r="D161" s="155" t="s">
        <v>144</v>
      </c>
      <c r="E161" s="171" t="s">
        <v>1</v>
      </c>
      <c r="F161" s="172" t="s">
        <v>292</v>
      </c>
      <c r="H161" s="171" t="s">
        <v>1</v>
      </c>
      <c r="I161" s="173"/>
      <c r="L161" s="170"/>
      <c r="M161" s="174"/>
      <c r="T161" s="175"/>
      <c r="AT161" s="171" t="s">
        <v>144</v>
      </c>
      <c r="AU161" s="171" t="s">
        <v>85</v>
      </c>
      <c r="AV161" s="14" t="s">
        <v>83</v>
      </c>
      <c r="AW161" s="14" t="s">
        <v>31</v>
      </c>
      <c r="AX161" s="14" t="s">
        <v>75</v>
      </c>
      <c r="AY161" s="171" t="s">
        <v>129</v>
      </c>
    </row>
    <row r="162" spans="2:65" s="12" customFormat="1">
      <c r="B162" s="154"/>
      <c r="D162" s="155" t="s">
        <v>144</v>
      </c>
      <c r="E162" s="156" t="s">
        <v>1</v>
      </c>
      <c r="F162" s="157" t="s">
        <v>422</v>
      </c>
      <c r="H162" s="158">
        <v>3.1459999999999999</v>
      </c>
      <c r="I162" s="159"/>
      <c r="L162" s="154"/>
      <c r="M162" s="160"/>
      <c r="T162" s="161"/>
      <c r="AT162" s="156" t="s">
        <v>144</v>
      </c>
      <c r="AU162" s="156" t="s">
        <v>85</v>
      </c>
      <c r="AV162" s="12" t="s">
        <v>85</v>
      </c>
      <c r="AW162" s="12" t="s">
        <v>31</v>
      </c>
      <c r="AX162" s="12" t="s">
        <v>75</v>
      </c>
      <c r="AY162" s="156" t="s">
        <v>129</v>
      </c>
    </row>
    <row r="163" spans="2:65" s="12" customFormat="1">
      <c r="B163" s="154"/>
      <c r="D163" s="155" t="s">
        <v>144</v>
      </c>
      <c r="E163" s="156" t="s">
        <v>1</v>
      </c>
      <c r="F163" s="157" t="s">
        <v>423</v>
      </c>
      <c r="H163" s="158">
        <v>2.3759999999999999</v>
      </c>
      <c r="I163" s="159"/>
      <c r="L163" s="154"/>
      <c r="M163" s="160"/>
      <c r="T163" s="161"/>
      <c r="AT163" s="156" t="s">
        <v>144</v>
      </c>
      <c r="AU163" s="156" t="s">
        <v>85</v>
      </c>
      <c r="AV163" s="12" t="s">
        <v>85</v>
      </c>
      <c r="AW163" s="12" t="s">
        <v>31</v>
      </c>
      <c r="AX163" s="12" t="s">
        <v>75</v>
      </c>
      <c r="AY163" s="156" t="s">
        <v>129</v>
      </c>
    </row>
    <row r="164" spans="2:65" s="13" customFormat="1">
      <c r="B164" s="162"/>
      <c r="D164" s="155" t="s">
        <v>144</v>
      </c>
      <c r="E164" s="163" t="s">
        <v>1</v>
      </c>
      <c r="F164" s="164" t="s">
        <v>154</v>
      </c>
      <c r="H164" s="165">
        <v>5.5220000000000002</v>
      </c>
      <c r="I164" s="166"/>
      <c r="L164" s="162"/>
      <c r="M164" s="167"/>
      <c r="T164" s="168"/>
      <c r="AT164" s="163" t="s">
        <v>144</v>
      </c>
      <c r="AU164" s="163" t="s">
        <v>85</v>
      </c>
      <c r="AV164" s="13" t="s">
        <v>137</v>
      </c>
      <c r="AW164" s="13" t="s">
        <v>31</v>
      </c>
      <c r="AX164" s="13" t="s">
        <v>83</v>
      </c>
      <c r="AY164" s="163" t="s">
        <v>129</v>
      </c>
    </row>
    <row r="165" spans="2:65" s="12" customFormat="1">
      <c r="B165" s="154"/>
      <c r="D165" s="155" t="s">
        <v>144</v>
      </c>
      <c r="F165" s="157" t="s">
        <v>424</v>
      </c>
      <c r="H165" s="158">
        <v>1.2150000000000001</v>
      </c>
      <c r="I165" s="159"/>
      <c r="L165" s="154"/>
      <c r="M165" s="160"/>
      <c r="T165" s="161"/>
      <c r="AT165" s="156" t="s">
        <v>144</v>
      </c>
      <c r="AU165" s="156" t="s">
        <v>85</v>
      </c>
      <c r="AV165" s="12" t="s">
        <v>85</v>
      </c>
      <c r="AW165" s="12" t="s">
        <v>4</v>
      </c>
      <c r="AX165" s="12" t="s">
        <v>83</v>
      </c>
      <c r="AY165" s="156" t="s">
        <v>129</v>
      </c>
    </row>
    <row r="166" spans="2:65" s="1" customFormat="1" ht="24.15" customHeight="1">
      <c r="B166" s="31"/>
      <c r="C166" s="131" t="s">
        <v>226</v>
      </c>
      <c r="D166" s="131" t="s">
        <v>132</v>
      </c>
      <c r="E166" s="132" t="s">
        <v>297</v>
      </c>
      <c r="F166" s="133" t="s">
        <v>298</v>
      </c>
      <c r="G166" s="134" t="s">
        <v>150</v>
      </c>
      <c r="H166" s="135">
        <v>12.956</v>
      </c>
      <c r="I166" s="136"/>
      <c r="J166" s="137">
        <f>ROUND(I166*H166,2)</f>
        <v>0</v>
      </c>
      <c r="K166" s="133" t="s">
        <v>136</v>
      </c>
      <c r="L166" s="31"/>
      <c r="M166" s="138" t="s">
        <v>1</v>
      </c>
      <c r="N166" s="139" t="s">
        <v>40</v>
      </c>
      <c r="P166" s="140">
        <f>O166*H166</f>
        <v>0</v>
      </c>
      <c r="Q166" s="140">
        <v>0</v>
      </c>
      <c r="R166" s="140">
        <f>Q166*H166</f>
        <v>0</v>
      </c>
      <c r="S166" s="140">
        <v>0</v>
      </c>
      <c r="T166" s="141">
        <f>S166*H166</f>
        <v>0</v>
      </c>
      <c r="AR166" s="142" t="s">
        <v>209</v>
      </c>
      <c r="AT166" s="142" t="s">
        <v>132</v>
      </c>
      <c r="AU166" s="142" t="s">
        <v>85</v>
      </c>
      <c r="AY166" s="16" t="s">
        <v>129</v>
      </c>
      <c r="BE166" s="143">
        <f>IF(N166="základní",J166,0)</f>
        <v>0</v>
      </c>
      <c r="BF166" s="143">
        <f>IF(N166="snížená",J166,0)</f>
        <v>0</v>
      </c>
      <c r="BG166" s="143">
        <f>IF(N166="zákl. přenesená",J166,0)</f>
        <v>0</v>
      </c>
      <c r="BH166" s="143">
        <f>IF(N166="sníž. přenesená",J166,0)</f>
        <v>0</v>
      </c>
      <c r="BI166" s="143">
        <f>IF(N166="nulová",J166,0)</f>
        <v>0</v>
      </c>
      <c r="BJ166" s="16" t="s">
        <v>83</v>
      </c>
      <c r="BK166" s="143">
        <f>ROUND(I166*H166,2)</f>
        <v>0</v>
      </c>
      <c r="BL166" s="16" t="s">
        <v>209</v>
      </c>
      <c r="BM166" s="142" t="s">
        <v>299</v>
      </c>
    </row>
    <row r="167" spans="2:65" s="1" customFormat="1" ht="16.5" customHeight="1">
      <c r="B167" s="31"/>
      <c r="C167" s="144" t="s">
        <v>230</v>
      </c>
      <c r="D167" s="144" t="s">
        <v>139</v>
      </c>
      <c r="E167" s="145" t="s">
        <v>289</v>
      </c>
      <c r="F167" s="146" t="s">
        <v>290</v>
      </c>
      <c r="G167" s="147" t="s">
        <v>150</v>
      </c>
      <c r="H167" s="148">
        <v>2.85</v>
      </c>
      <c r="I167" s="149"/>
      <c r="J167" s="150">
        <f>ROUND(I167*H167,2)</f>
        <v>0</v>
      </c>
      <c r="K167" s="146" t="s">
        <v>1</v>
      </c>
      <c r="L167" s="151"/>
      <c r="M167" s="152" t="s">
        <v>1</v>
      </c>
      <c r="N167" s="153" t="s">
        <v>40</v>
      </c>
      <c r="P167" s="140">
        <f>O167*H167</f>
        <v>0</v>
      </c>
      <c r="Q167" s="140">
        <v>8.7600000000000004E-3</v>
      </c>
      <c r="R167" s="140">
        <f>Q167*H167</f>
        <v>2.4966000000000002E-2</v>
      </c>
      <c r="S167" s="140">
        <v>0</v>
      </c>
      <c r="T167" s="141">
        <f>S167*H167</f>
        <v>0</v>
      </c>
      <c r="AR167" s="142" t="s">
        <v>233</v>
      </c>
      <c r="AT167" s="142" t="s">
        <v>139</v>
      </c>
      <c r="AU167" s="142" t="s">
        <v>85</v>
      </c>
      <c r="AY167" s="16" t="s">
        <v>129</v>
      </c>
      <c r="BE167" s="143">
        <f>IF(N167="základní",J167,0)</f>
        <v>0</v>
      </c>
      <c r="BF167" s="143">
        <f>IF(N167="snížená",J167,0)</f>
        <v>0</v>
      </c>
      <c r="BG167" s="143">
        <f>IF(N167="zákl. přenesená",J167,0)</f>
        <v>0</v>
      </c>
      <c r="BH167" s="143">
        <f>IF(N167="sníž. přenesená",J167,0)</f>
        <v>0</v>
      </c>
      <c r="BI167" s="143">
        <f>IF(N167="nulová",J167,0)</f>
        <v>0</v>
      </c>
      <c r="BJ167" s="16" t="s">
        <v>83</v>
      </c>
      <c r="BK167" s="143">
        <f>ROUND(I167*H167,2)</f>
        <v>0</v>
      </c>
      <c r="BL167" s="16" t="s">
        <v>209</v>
      </c>
      <c r="BM167" s="142" t="s">
        <v>301</v>
      </c>
    </row>
    <row r="168" spans="2:65" s="14" customFormat="1">
      <c r="B168" s="170"/>
      <c r="D168" s="155" t="s">
        <v>144</v>
      </c>
      <c r="E168" s="171" t="s">
        <v>1</v>
      </c>
      <c r="F168" s="172" t="s">
        <v>292</v>
      </c>
      <c r="H168" s="171" t="s">
        <v>1</v>
      </c>
      <c r="I168" s="173"/>
      <c r="L168" s="170"/>
      <c r="M168" s="174"/>
      <c r="T168" s="175"/>
      <c r="AT168" s="171" t="s">
        <v>144</v>
      </c>
      <c r="AU168" s="171" t="s">
        <v>85</v>
      </c>
      <c r="AV168" s="14" t="s">
        <v>83</v>
      </c>
      <c r="AW168" s="14" t="s">
        <v>31</v>
      </c>
      <c r="AX168" s="14" t="s">
        <v>75</v>
      </c>
      <c r="AY168" s="171" t="s">
        <v>129</v>
      </c>
    </row>
    <row r="169" spans="2:65" s="12" customFormat="1">
      <c r="B169" s="154"/>
      <c r="D169" s="155" t="s">
        <v>144</v>
      </c>
      <c r="E169" s="156" t="s">
        <v>1</v>
      </c>
      <c r="F169" s="157" t="s">
        <v>425</v>
      </c>
      <c r="H169" s="158">
        <v>12.956</v>
      </c>
      <c r="I169" s="159"/>
      <c r="L169" s="154"/>
      <c r="M169" s="160"/>
      <c r="T169" s="161"/>
      <c r="AT169" s="156" t="s">
        <v>144</v>
      </c>
      <c r="AU169" s="156" t="s">
        <v>85</v>
      </c>
      <c r="AV169" s="12" t="s">
        <v>85</v>
      </c>
      <c r="AW169" s="12" t="s">
        <v>31</v>
      </c>
      <c r="AX169" s="12" t="s">
        <v>75</v>
      </c>
      <c r="AY169" s="156" t="s">
        <v>129</v>
      </c>
    </row>
    <row r="170" spans="2:65" s="13" customFormat="1">
      <c r="B170" s="162"/>
      <c r="D170" s="155" t="s">
        <v>144</v>
      </c>
      <c r="E170" s="163" t="s">
        <v>1</v>
      </c>
      <c r="F170" s="164" t="s">
        <v>154</v>
      </c>
      <c r="H170" s="165">
        <v>12.956</v>
      </c>
      <c r="I170" s="166"/>
      <c r="L170" s="162"/>
      <c r="M170" s="167"/>
      <c r="T170" s="168"/>
      <c r="AT170" s="163" t="s">
        <v>144</v>
      </c>
      <c r="AU170" s="163" t="s">
        <v>85</v>
      </c>
      <c r="AV170" s="13" t="s">
        <v>137</v>
      </c>
      <c r="AW170" s="13" t="s">
        <v>31</v>
      </c>
      <c r="AX170" s="13" t="s">
        <v>83</v>
      </c>
      <c r="AY170" s="163" t="s">
        <v>129</v>
      </c>
    </row>
    <row r="171" spans="2:65" s="12" customFormat="1">
      <c r="B171" s="154"/>
      <c r="D171" s="155" t="s">
        <v>144</v>
      </c>
      <c r="F171" s="157" t="s">
        <v>426</v>
      </c>
      <c r="H171" s="158">
        <v>2.85</v>
      </c>
      <c r="I171" s="159"/>
      <c r="L171" s="154"/>
      <c r="M171" s="160"/>
      <c r="T171" s="161"/>
      <c r="AT171" s="156" t="s">
        <v>144</v>
      </c>
      <c r="AU171" s="156" t="s">
        <v>85</v>
      </c>
      <c r="AV171" s="12" t="s">
        <v>85</v>
      </c>
      <c r="AW171" s="12" t="s">
        <v>4</v>
      </c>
      <c r="AX171" s="12" t="s">
        <v>83</v>
      </c>
      <c r="AY171" s="156" t="s">
        <v>129</v>
      </c>
    </row>
    <row r="172" spans="2:65" s="1" customFormat="1" ht="24.15" customHeight="1">
      <c r="B172" s="31"/>
      <c r="C172" s="131" t="s">
        <v>235</v>
      </c>
      <c r="D172" s="131" t="s">
        <v>132</v>
      </c>
      <c r="E172" s="132" t="s">
        <v>305</v>
      </c>
      <c r="F172" s="133" t="s">
        <v>306</v>
      </c>
      <c r="G172" s="134" t="s">
        <v>238</v>
      </c>
      <c r="H172" s="169"/>
      <c r="I172" s="136"/>
      <c r="J172" s="137">
        <f>ROUND(I172*H172,2)</f>
        <v>0</v>
      </c>
      <c r="K172" s="133" t="s">
        <v>1</v>
      </c>
      <c r="L172" s="31"/>
      <c r="M172" s="138" t="s">
        <v>1</v>
      </c>
      <c r="N172" s="139" t="s">
        <v>40</v>
      </c>
      <c r="P172" s="140">
        <f>O172*H172</f>
        <v>0</v>
      </c>
      <c r="Q172" s="140">
        <v>0</v>
      </c>
      <c r="R172" s="140">
        <f>Q172*H172</f>
        <v>0</v>
      </c>
      <c r="S172" s="140">
        <v>0</v>
      </c>
      <c r="T172" s="141">
        <f>S172*H172</f>
        <v>0</v>
      </c>
      <c r="AR172" s="142" t="s">
        <v>209</v>
      </c>
      <c r="AT172" s="142" t="s">
        <v>132</v>
      </c>
      <c r="AU172" s="142" t="s">
        <v>85</v>
      </c>
      <c r="AY172" s="16" t="s">
        <v>129</v>
      </c>
      <c r="BE172" s="143">
        <f>IF(N172="základní",J172,0)</f>
        <v>0</v>
      </c>
      <c r="BF172" s="143">
        <f>IF(N172="snížená",J172,0)</f>
        <v>0</v>
      </c>
      <c r="BG172" s="143">
        <f>IF(N172="zákl. přenesená",J172,0)</f>
        <v>0</v>
      </c>
      <c r="BH172" s="143">
        <f>IF(N172="sníž. přenesená",J172,0)</f>
        <v>0</v>
      </c>
      <c r="BI172" s="143">
        <f>IF(N172="nulová",J172,0)</f>
        <v>0</v>
      </c>
      <c r="BJ172" s="16" t="s">
        <v>83</v>
      </c>
      <c r="BK172" s="143">
        <f>ROUND(I172*H172,2)</f>
        <v>0</v>
      </c>
      <c r="BL172" s="16" t="s">
        <v>209</v>
      </c>
      <c r="BM172" s="142" t="s">
        <v>307</v>
      </c>
    </row>
    <row r="173" spans="2:65" s="12" customFormat="1">
      <c r="B173" s="154"/>
      <c r="D173" s="155" t="s">
        <v>144</v>
      </c>
      <c r="F173" s="157" t="s">
        <v>427</v>
      </c>
      <c r="H173" s="158">
        <v>0.36</v>
      </c>
      <c r="I173" s="159"/>
      <c r="L173" s="154"/>
      <c r="M173" s="160"/>
      <c r="T173" s="161"/>
      <c r="AT173" s="156" t="s">
        <v>144</v>
      </c>
      <c r="AU173" s="156" t="s">
        <v>85</v>
      </c>
      <c r="AV173" s="12" t="s">
        <v>85</v>
      </c>
      <c r="AW173" s="12" t="s">
        <v>4</v>
      </c>
      <c r="AX173" s="12" t="s">
        <v>83</v>
      </c>
      <c r="AY173" s="156" t="s">
        <v>129</v>
      </c>
    </row>
    <row r="174" spans="2:65" s="11" customFormat="1" ht="22.75" customHeight="1">
      <c r="B174" s="119"/>
      <c r="D174" s="120" t="s">
        <v>74</v>
      </c>
      <c r="E174" s="129" t="s">
        <v>309</v>
      </c>
      <c r="F174" s="129" t="s">
        <v>310</v>
      </c>
      <c r="I174" s="122"/>
      <c r="J174" s="130">
        <f>BK174</f>
        <v>0</v>
      </c>
      <c r="L174" s="119"/>
      <c r="M174" s="124"/>
      <c r="P174" s="125">
        <f>SUM(P175:P194)</f>
        <v>0</v>
      </c>
      <c r="R174" s="125">
        <f>SUM(R175:R194)</f>
        <v>0.78758000000000006</v>
      </c>
      <c r="T174" s="126">
        <f>SUM(T175:T194)</f>
        <v>0</v>
      </c>
      <c r="AR174" s="120" t="s">
        <v>85</v>
      </c>
      <c r="AT174" s="127" t="s">
        <v>74</v>
      </c>
      <c r="AU174" s="127" t="s">
        <v>83</v>
      </c>
      <c r="AY174" s="120" t="s">
        <v>129</v>
      </c>
      <c r="BK174" s="128">
        <f>SUM(BK175:BK194)</f>
        <v>0</v>
      </c>
    </row>
    <row r="175" spans="2:65" s="1" customFormat="1" ht="24.15" customHeight="1">
      <c r="B175" s="31"/>
      <c r="C175" s="131" t="s">
        <v>7</v>
      </c>
      <c r="D175" s="131" t="s">
        <v>132</v>
      </c>
      <c r="E175" s="132" t="s">
        <v>312</v>
      </c>
      <c r="F175" s="133" t="s">
        <v>313</v>
      </c>
      <c r="G175" s="134" t="s">
        <v>314</v>
      </c>
      <c r="H175" s="135">
        <v>743</v>
      </c>
      <c r="I175" s="136"/>
      <c r="J175" s="137">
        <f>ROUND(I175*H175,2)</f>
        <v>0</v>
      </c>
      <c r="K175" s="133" t="s">
        <v>136</v>
      </c>
      <c r="L175" s="31"/>
      <c r="M175" s="138" t="s">
        <v>1</v>
      </c>
      <c r="N175" s="139" t="s">
        <v>40</v>
      </c>
      <c r="P175" s="140">
        <f>O175*H175</f>
        <v>0</v>
      </c>
      <c r="Q175" s="140">
        <v>6.0000000000000002E-5</v>
      </c>
      <c r="R175" s="140">
        <f>Q175*H175</f>
        <v>4.4580000000000002E-2</v>
      </c>
      <c r="S175" s="140">
        <v>0</v>
      </c>
      <c r="T175" s="141">
        <f>S175*H175</f>
        <v>0</v>
      </c>
      <c r="AR175" s="142" t="s">
        <v>209</v>
      </c>
      <c r="AT175" s="142" t="s">
        <v>132</v>
      </c>
      <c r="AU175" s="142" t="s">
        <v>85</v>
      </c>
      <c r="AY175" s="16" t="s">
        <v>129</v>
      </c>
      <c r="BE175" s="143">
        <f>IF(N175="základní",J175,0)</f>
        <v>0</v>
      </c>
      <c r="BF175" s="143">
        <f>IF(N175="snížená",J175,0)</f>
        <v>0</v>
      </c>
      <c r="BG175" s="143">
        <f>IF(N175="zákl. přenesená",J175,0)</f>
        <v>0</v>
      </c>
      <c r="BH175" s="143">
        <f>IF(N175="sníž. přenesená",J175,0)</f>
        <v>0</v>
      </c>
      <c r="BI175" s="143">
        <f>IF(N175="nulová",J175,0)</f>
        <v>0</v>
      </c>
      <c r="BJ175" s="16" t="s">
        <v>83</v>
      </c>
      <c r="BK175" s="143">
        <f>ROUND(I175*H175,2)</f>
        <v>0</v>
      </c>
      <c r="BL175" s="16" t="s">
        <v>209</v>
      </c>
      <c r="BM175" s="142" t="s">
        <v>315</v>
      </c>
    </row>
    <row r="176" spans="2:65" s="12" customFormat="1">
      <c r="B176" s="154"/>
      <c r="D176" s="155" t="s">
        <v>144</v>
      </c>
      <c r="F176" s="157" t="s">
        <v>428</v>
      </c>
      <c r="H176" s="158">
        <v>743</v>
      </c>
      <c r="I176" s="159"/>
      <c r="L176" s="154"/>
      <c r="M176" s="160"/>
      <c r="T176" s="161"/>
      <c r="AT176" s="156" t="s">
        <v>144</v>
      </c>
      <c r="AU176" s="156" t="s">
        <v>85</v>
      </c>
      <c r="AV176" s="12" t="s">
        <v>85</v>
      </c>
      <c r="AW176" s="12" t="s">
        <v>4</v>
      </c>
      <c r="AX176" s="12" t="s">
        <v>83</v>
      </c>
      <c r="AY176" s="156" t="s">
        <v>129</v>
      </c>
    </row>
    <row r="177" spans="2:65" s="1" customFormat="1" ht="24.15" customHeight="1">
      <c r="B177" s="31"/>
      <c r="C177" s="144" t="s">
        <v>248</v>
      </c>
      <c r="D177" s="144" t="s">
        <v>139</v>
      </c>
      <c r="E177" s="145" t="s">
        <v>318</v>
      </c>
      <c r="F177" s="146" t="s">
        <v>319</v>
      </c>
      <c r="G177" s="147" t="s">
        <v>135</v>
      </c>
      <c r="H177" s="148">
        <v>0.42299999999999999</v>
      </c>
      <c r="I177" s="149"/>
      <c r="J177" s="150">
        <f>ROUND(I177*H177,2)</f>
        <v>0</v>
      </c>
      <c r="K177" s="146" t="s">
        <v>136</v>
      </c>
      <c r="L177" s="151"/>
      <c r="M177" s="152" t="s">
        <v>1</v>
      </c>
      <c r="N177" s="153" t="s">
        <v>40</v>
      </c>
      <c r="P177" s="140">
        <f>O177*H177</f>
        <v>0</v>
      </c>
      <c r="Q177" s="140">
        <v>1</v>
      </c>
      <c r="R177" s="140">
        <f>Q177*H177</f>
        <v>0.42299999999999999</v>
      </c>
      <c r="S177" s="140">
        <v>0</v>
      </c>
      <c r="T177" s="141">
        <f>S177*H177</f>
        <v>0</v>
      </c>
      <c r="AR177" s="142" t="s">
        <v>233</v>
      </c>
      <c r="AT177" s="142" t="s">
        <v>139</v>
      </c>
      <c r="AU177" s="142" t="s">
        <v>85</v>
      </c>
      <c r="AY177" s="16" t="s">
        <v>129</v>
      </c>
      <c r="BE177" s="143">
        <f>IF(N177="základní",J177,0)</f>
        <v>0</v>
      </c>
      <c r="BF177" s="143">
        <f>IF(N177="snížená",J177,0)</f>
        <v>0</v>
      </c>
      <c r="BG177" s="143">
        <f>IF(N177="zákl. přenesená",J177,0)</f>
        <v>0</v>
      </c>
      <c r="BH177" s="143">
        <f>IF(N177="sníž. přenesená",J177,0)</f>
        <v>0</v>
      </c>
      <c r="BI177" s="143">
        <f>IF(N177="nulová",J177,0)</f>
        <v>0</v>
      </c>
      <c r="BJ177" s="16" t="s">
        <v>83</v>
      </c>
      <c r="BK177" s="143">
        <f>ROUND(I177*H177,2)</f>
        <v>0</v>
      </c>
      <c r="BL177" s="16" t="s">
        <v>209</v>
      </c>
      <c r="BM177" s="142" t="s">
        <v>320</v>
      </c>
    </row>
    <row r="178" spans="2:65" s="14" customFormat="1" ht="20">
      <c r="B178" s="170"/>
      <c r="D178" s="155" t="s">
        <v>144</v>
      </c>
      <c r="E178" s="171" t="s">
        <v>1</v>
      </c>
      <c r="F178" s="172" t="s">
        <v>321</v>
      </c>
      <c r="H178" s="171" t="s">
        <v>1</v>
      </c>
      <c r="I178" s="173"/>
      <c r="L178" s="170"/>
      <c r="M178" s="174"/>
      <c r="T178" s="175"/>
      <c r="AT178" s="171" t="s">
        <v>144</v>
      </c>
      <c r="AU178" s="171" t="s">
        <v>85</v>
      </c>
      <c r="AV178" s="14" t="s">
        <v>83</v>
      </c>
      <c r="AW178" s="14" t="s">
        <v>31</v>
      </c>
      <c r="AX178" s="14" t="s">
        <v>75</v>
      </c>
      <c r="AY178" s="171" t="s">
        <v>129</v>
      </c>
    </row>
    <row r="179" spans="2:65" s="12" customFormat="1">
      <c r="B179" s="154"/>
      <c r="D179" s="155" t="s">
        <v>144</v>
      </c>
      <c r="E179" s="156" t="s">
        <v>1</v>
      </c>
      <c r="F179" s="157" t="s">
        <v>429</v>
      </c>
      <c r="H179" s="158">
        <v>8.8999999999999996E-2</v>
      </c>
      <c r="I179" s="159"/>
      <c r="L179" s="154"/>
      <c r="M179" s="160"/>
      <c r="T179" s="161"/>
      <c r="AT179" s="156" t="s">
        <v>144</v>
      </c>
      <c r="AU179" s="156" t="s">
        <v>85</v>
      </c>
      <c r="AV179" s="12" t="s">
        <v>85</v>
      </c>
      <c r="AW179" s="12" t="s">
        <v>31</v>
      </c>
      <c r="AX179" s="12" t="s">
        <v>75</v>
      </c>
      <c r="AY179" s="156" t="s">
        <v>129</v>
      </c>
    </row>
    <row r="180" spans="2:65" s="12" customFormat="1">
      <c r="B180" s="154"/>
      <c r="D180" s="155" t="s">
        <v>144</v>
      </c>
      <c r="E180" s="156" t="s">
        <v>1</v>
      </c>
      <c r="F180" s="157" t="s">
        <v>430</v>
      </c>
      <c r="H180" s="158">
        <v>6.5000000000000002E-2</v>
      </c>
      <c r="I180" s="159"/>
      <c r="L180" s="154"/>
      <c r="M180" s="160"/>
      <c r="T180" s="161"/>
      <c r="AT180" s="156" t="s">
        <v>144</v>
      </c>
      <c r="AU180" s="156" t="s">
        <v>85</v>
      </c>
      <c r="AV180" s="12" t="s">
        <v>85</v>
      </c>
      <c r="AW180" s="12" t="s">
        <v>31</v>
      </c>
      <c r="AX180" s="12" t="s">
        <v>75</v>
      </c>
      <c r="AY180" s="156" t="s">
        <v>129</v>
      </c>
    </row>
    <row r="181" spans="2:65" s="12" customFormat="1">
      <c r="B181" s="154"/>
      <c r="D181" s="155" t="s">
        <v>144</v>
      </c>
      <c r="E181" s="156" t="s">
        <v>1</v>
      </c>
      <c r="F181" s="157" t="s">
        <v>431</v>
      </c>
      <c r="H181" s="158">
        <v>0.13400000000000001</v>
      </c>
      <c r="I181" s="159"/>
      <c r="L181" s="154"/>
      <c r="M181" s="160"/>
      <c r="T181" s="161"/>
      <c r="AT181" s="156" t="s">
        <v>144</v>
      </c>
      <c r="AU181" s="156" t="s">
        <v>85</v>
      </c>
      <c r="AV181" s="12" t="s">
        <v>85</v>
      </c>
      <c r="AW181" s="12" t="s">
        <v>31</v>
      </c>
      <c r="AX181" s="12" t="s">
        <v>75</v>
      </c>
      <c r="AY181" s="156" t="s">
        <v>129</v>
      </c>
    </row>
    <row r="182" spans="2:65" s="12" customFormat="1">
      <c r="B182" s="154"/>
      <c r="D182" s="155" t="s">
        <v>144</v>
      </c>
      <c r="E182" s="156" t="s">
        <v>1</v>
      </c>
      <c r="F182" s="157" t="s">
        <v>432</v>
      </c>
      <c r="H182" s="158">
        <v>0.13500000000000001</v>
      </c>
      <c r="I182" s="159"/>
      <c r="L182" s="154"/>
      <c r="M182" s="160"/>
      <c r="T182" s="161"/>
      <c r="AT182" s="156" t="s">
        <v>144</v>
      </c>
      <c r="AU182" s="156" t="s">
        <v>85</v>
      </c>
      <c r="AV182" s="12" t="s">
        <v>85</v>
      </c>
      <c r="AW182" s="12" t="s">
        <v>31</v>
      </c>
      <c r="AX182" s="12" t="s">
        <v>75</v>
      </c>
      <c r="AY182" s="156" t="s">
        <v>129</v>
      </c>
    </row>
    <row r="183" spans="2:65" s="13" customFormat="1">
      <c r="B183" s="162"/>
      <c r="D183" s="155" t="s">
        <v>144</v>
      </c>
      <c r="E183" s="163" t="s">
        <v>1</v>
      </c>
      <c r="F183" s="164" t="s">
        <v>154</v>
      </c>
      <c r="H183" s="165">
        <v>0.42300000000000004</v>
      </c>
      <c r="I183" s="166"/>
      <c r="L183" s="162"/>
      <c r="M183" s="167"/>
      <c r="T183" s="168"/>
      <c r="AT183" s="163" t="s">
        <v>144</v>
      </c>
      <c r="AU183" s="163" t="s">
        <v>85</v>
      </c>
      <c r="AV183" s="13" t="s">
        <v>137</v>
      </c>
      <c r="AW183" s="13" t="s">
        <v>31</v>
      </c>
      <c r="AX183" s="13" t="s">
        <v>83</v>
      </c>
      <c r="AY183" s="163" t="s">
        <v>129</v>
      </c>
    </row>
    <row r="184" spans="2:65" s="1" customFormat="1" ht="21.75" customHeight="1">
      <c r="B184" s="31"/>
      <c r="C184" s="144" t="s">
        <v>255</v>
      </c>
      <c r="D184" s="144" t="s">
        <v>139</v>
      </c>
      <c r="E184" s="145" t="s">
        <v>326</v>
      </c>
      <c r="F184" s="146" t="s">
        <v>327</v>
      </c>
      <c r="G184" s="147" t="s">
        <v>135</v>
      </c>
      <c r="H184" s="148">
        <v>2.4E-2</v>
      </c>
      <c r="I184" s="149"/>
      <c r="J184" s="150">
        <f>ROUND(I184*H184,2)</f>
        <v>0</v>
      </c>
      <c r="K184" s="146" t="s">
        <v>136</v>
      </c>
      <c r="L184" s="151"/>
      <c r="M184" s="152" t="s">
        <v>1</v>
      </c>
      <c r="N184" s="153" t="s">
        <v>40</v>
      </c>
      <c r="P184" s="140">
        <f>O184*H184</f>
        <v>0</v>
      </c>
      <c r="Q184" s="140">
        <v>1</v>
      </c>
      <c r="R184" s="140">
        <f>Q184*H184</f>
        <v>2.4E-2</v>
      </c>
      <c r="S184" s="140">
        <v>0</v>
      </c>
      <c r="T184" s="141">
        <f>S184*H184</f>
        <v>0</v>
      </c>
      <c r="AR184" s="142" t="s">
        <v>233</v>
      </c>
      <c r="AT184" s="142" t="s">
        <v>139</v>
      </c>
      <c r="AU184" s="142" t="s">
        <v>85</v>
      </c>
      <c r="AY184" s="16" t="s">
        <v>129</v>
      </c>
      <c r="BE184" s="143">
        <f>IF(N184="základní",J184,0)</f>
        <v>0</v>
      </c>
      <c r="BF184" s="143">
        <f>IF(N184="snížená",J184,0)</f>
        <v>0</v>
      </c>
      <c r="BG184" s="143">
        <f>IF(N184="zákl. přenesená",J184,0)</f>
        <v>0</v>
      </c>
      <c r="BH184" s="143">
        <f>IF(N184="sníž. přenesená",J184,0)</f>
        <v>0</v>
      </c>
      <c r="BI184" s="143">
        <f>IF(N184="nulová",J184,0)</f>
        <v>0</v>
      </c>
      <c r="BJ184" s="16" t="s">
        <v>83</v>
      </c>
      <c r="BK184" s="143">
        <f>ROUND(I184*H184,2)</f>
        <v>0</v>
      </c>
      <c r="BL184" s="16" t="s">
        <v>209</v>
      </c>
      <c r="BM184" s="142" t="s">
        <v>328</v>
      </c>
    </row>
    <row r="185" spans="2:65" s="14" customFormat="1" ht="20">
      <c r="B185" s="170"/>
      <c r="D185" s="155" t="s">
        <v>144</v>
      </c>
      <c r="E185" s="171" t="s">
        <v>1</v>
      </c>
      <c r="F185" s="172" t="s">
        <v>321</v>
      </c>
      <c r="H185" s="171" t="s">
        <v>1</v>
      </c>
      <c r="I185" s="173"/>
      <c r="L185" s="170"/>
      <c r="M185" s="174"/>
      <c r="T185" s="175"/>
      <c r="AT185" s="171" t="s">
        <v>144</v>
      </c>
      <c r="AU185" s="171" t="s">
        <v>85</v>
      </c>
      <c r="AV185" s="14" t="s">
        <v>83</v>
      </c>
      <c r="AW185" s="14" t="s">
        <v>31</v>
      </c>
      <c r="AX185" s="14" t="s">
        <v>75</v>
      </c>
      <c r="AY185" s="171" t="s">
        <v>129</v>
      </c>
    </row>
    <row r="186" spans="2:65" s="12" customFormat="1">
      <c r="B186" s="154"/>
      <c r="D186" s="155" t="s">
        <v>144</v>
      </c>
      <c r="E186" s="156" t="s">
        <v>1</v>
      </c>
      <c r="F186" s="157" t="s">
        <v>433</v>
      </c>
      <c r="H186" s="158">
        <v>2.4E-2</v>
      </c>
      <c r="I186" s="159"/>
      <c r="L186" s="154"/>
      <c r="M186" s="160"/>
      <c r="T186" s="161"/>
      <c r="AT186" s="156" t="s">
        <v>144</v>
      </c>
      <c r="AU186" s="156" t="s">
        <v>85</v>
      </c>
      <c r="AV186" s="12" t="s">
        <v>85</v>
      </c>
      <c r="AW186" s="12" t="s">
        <v>31</v>
      </c>
      <c r="AX186" s="12" t="s">
        <v>75</v>
      </c>
      <c r="AY186" s="156" t="s">
        <v>129</v>
      </c>
    </row>
    <row r="187" spans="2:65" s="13" customFormat="1">
      <c r="B187" s="162"/>
      <c r="D187" s="155" t="s">
        <v>144</v>
      </c>
      <c r="E187" s="163" t="s">
        <v>1</v>
      </c>
      <c r="F187" s="164" t="s">
        <v>154</v>
      </c>
      <c r="H187" s="165">
        <v>2.4E-2</v>
      </c>
      <c r="I187" s="166"/>
      <c r="L187" s="162"/>
      <c r="M187" s="167"/>
      <c r="T187" s="168"/>
      <c r="AT187" s="163" t="s">
        <v>144</v>
      </c>
      <c r="AU187" s="163" t="s">
        <v>85</v>
      </c>
      <c r="AV187" s="13" t="s">
        <v>137</v>
      </c>
      <c r="AW187" s="13" t="s">
        <v>31</v>
      </c>
      <c r="AX187" s="13" t="s">
        <v>83</v>
      </c>
      <c r="AY187" s="163" t="s">
        <v>129</v>
      </c>
    </row>
    <row r="188" spans="2:65" s="1" customFormat="1" ht="24.15" customHeight="1">
      <c r="B188" s="31"/>
      <c r="C188" s="144" t="s">
        <v>260</v>
      </c>
      <c r="D188" s="144" t="s">
        <v>139</v>
      </c>
      <c r="E188" s="145" t="s">
        <v>331</v>
      </c>
      <c r="F188" s="146" t="s">
        <v>332</v>
      </c>
      <c r="G188" s="147" t="s">
        <v>135</v>
      </c>
      <c r="H188" s="148">
        <v>0.26100000000000001</v>
      </c>
      <c r="I188" s="149"/>
      <c r="J188" s="150">
        <f>ROUND(I188*H188,2)</f>
        <v>0</v>
      </c>
      <c r="K188" s="146" t="s">
        <v>1</v>
      </c>
      <c r="L188" s="151"/>
      <c r="M188" s="152" t="s">
        <v>1</v>
      </c>
      <c r="N188" s="153" t="s">
        <v>40</v>
      </c>
      <c r="P188" s="140">
        <f>O188*H188</f>
        <v>0</v>
      </c>
      <c r="Q188" s="140">
        <v>1</v>
      </c>
      <c r="R188" s="140">
        <f>Q188*H188</f>
        <v>0.26100000000000001</v>
      </c>
      <c r="S188" s="140">
        <v>0</v>
      </c>
      <c r="T188" s="141">
        <f>S188*H188</f>
        <v>0</v>
      </c>
      <c r="AR188" s="142" t="s">
        <v>233</v>
      </c>
      <c r="AT188" s="142" t="s">
        <v>139</v>
      </c>
      <c r="AU188" s="142" t="s">
        <v>85</v>
      </c>
      <c r="AY188" s="16" t="s">
        <v>129</v>
      </c>
      <c r="BE188" s="143">
        <f>IF(N188="základní",J188,0)</f>
        <v>0</v>
      </c>
      <c r="BF188" s="143">
        <f>IF(N188="snížená",J188,0)</f>
        <v>0</v>
      </c>
      <c r="BG188" s="143">
        <f>IF(N188="zákl. přenesená",J188,0)</f>
        <v>0</v>
      </c>
      <c r="BH188" s="143">
        <f>IF(N188="sníž. přenesená",J188,0)</f>
        <v>0</v>
      </c>
      <c r="BI188" s="143">
        <f>IF(N188="nulová",J188,0)</f>
        <v>0</v>
      </c>
      <c r="BJ188" s="16" t="s">
        <v>83</v>
      </c>
      <c r="BK188" s="143">
        <f>ROUND(I188*H188,2)</f>
        <v>0</v>
      </c>
      <c r="BL188" s="16" t="s">
        <v>209</v>
      </c>
      <c r="BM188" s="142" t="s">
        <v>333</v>
      </c>
    </row>
    <row r="189" spans="2:65" s="14" customFormat="1" ht="20">
      <c r="B189" s="170"/>
      <c r="D189" s="155" t="s">
        <v>144</v>
      </c>
      <c r="E189" s="171" t="s">
        <v>1</v>
      </c>
      <c r="F189" s="172" t="s">
        <v>321</v>
      </c>
      <c r="H189" s="171" t="s">
        <v>1</v>
      </c>
      <c r="I189" s="173"/>
      <c r="L189" s="170"/>
      <c r="M189" s="174"/>
      <c r="T189" s="175"/>
      <c r="AT189" s="171" t="s">
        <v>144</v>
      </c>
      <c r="AU189" s="171" t="s">
        <v>85</v>
      </c>
      <c r="AV189" s="14" t="s">
        <v>83</v>
      </c>
      <c r="AW189" s="14" t="s">
        <v>31</v>
      </c>
      <c r="AX189" s="14" t="s">
        <v>75</v>
      </c>
      <c r="AY189" s="171" t="s">
        <v>129</v>
      </c>
    </row>
    <row r="190" spans="2:65" s="12" customFormat="1">
      <c r="B190" s="154"/>
      <c r="D190" s="155" t="s">
        <v>144</v>
      </c>
      <c r="E190" s="156" t="s">
        <v>1</v>
      </c>
      <c r="F190" s="157" t="s">
        <v>434</v>
      </c>
      <c r="H190" s="158">
        <v>0.26100000000000001</v>
      </c>
      <c r="I190" s="159"/>
      <c r="L190" s="154"/>
      <c r="M190" s="160"/>
      <c r="T190" s="161"/>
      <c r="AT190" s="156" t="s">
        <v>144</v>
      </c>
      <c r="AU190" s="156" t="s">
        <v>85</v>
      </c>
      <c r="AV190" s="12" t="s">
        <v>85</v>
      </c>
      <c r="AW190" s="12" t="s">
        <v>31</v>
      </c>
      <c r="AX190" s="12" t="s">
        <v>75</v>
      </c>
      <c r="AY190" s="156" t="s">
        <v>129</v>
      </c>
    </row>
    <row r="191" spans="2:65" s="13" customFormat="1">
      <c r="B191" s="162"/>
      <c r="D191" s="155" t="s">
        <v>144</v>
      </c>
      <c r="E191" s="163" t="s">
        <v>1</v>
      </c>
      <c r="F191" s="164" t="s">
        <v>154</v>
      </c>
      <c r="H191" s="165">
        <v>0.26100000000000001</v>
      </c>
      <c r="I191" s="166"/>
      <c r="L191" s="162"/>
      <c r="M191" s="167"/>
      <c r="T191" s="168"/>
      <c r="AT191" s="163" t="s">
        <v>144</v>
      </c>
      <c r="AU191" s="163" t="s">
        <v>85</v>
      </c>
      <c r="AV191" s="13" t="s">
        <v>137</v>
      </c>
      <c r="AW191" s="13" t="s">
        <v>31</v>
      </c>
      <c r="AX191" s="13" t="s">
        <v>83</v>
      </c>
      <c r="AY191" s="163" t="s">
        <v>129</v>
      </c>
    </row>
    <row r="192" spans="2:65" s="1" customFormat="1" ht="24.15" customHeight="1">
      <c r="B192" s="31"/>
      <c r="C192" s="144" t="s">
        <v>264</v>
      </c>
      <c r="D192" s="144" t="s">
        <v>139</v>
      </c>
      <c r="E192" s="145" t="s">
        <v>337</v>
      </c>
      <c r="F192" s="146" t="s">
        <v>435</v>
      </c>
      <c r="G192" s="147" t="s">
        <v>135</v>
      </c>
      <c r="H192" s="148">
        <v>3.5000000000000003E-2</v>
      </c>
      <c r="I192" s="149"/>
      <c r="J192" s="150">
        <f>ROUND(I192*H192,2)</f>
        <v>0</v>
      </c>
      <c r="K192" s="146" t="s">
        <v>1</v>
      </c>
      <c r="L192" s="151"/>
      <c r="M192" s="152" t="s">
        <v>1</v>
      </c>
      <c r="N192" s="153" t="s">
        <v>40</v>
      </c>
      <c r="P192" s="140">
        <f>O192*H192</f>
        <v>0</v>
      </c>
      <c r="Q192" s="140">
        <v>1</v>
      </c>
      <c r="R192" s="140">
        <f>Q192*H192</f>
        <v>3.5000000000000003E-2</v>
      </c>
      <c r="S192" s="140">
        <v>0</v>
      </c>
      <c r="T192" s="141">
        <f>S192*H192</f>
        <v>0</v>
      </c>
      <c r="AR192" s="142" t="s">
        <v>233</v>
      </c>
      <c r="AT192" s="142" t="s">
        <v>139</v>
      </c>
      <c r="AU192" s="142" t="s">
        <v>85</v>
      </c>
      <c r="AY192" s="16" t="s">
        <v>129</v>
      </c>
      <c r="BE192" s="143">
        <f>IF(N192="základní",J192,0)</f>
        <v>0</v>
      </c>
      <c r="BF192" s="143">
        <f>IF(N192="snížená",J192,0)</f>
        <v>0</v>
      </c>
      <c r="BG192" s="143">
        <f>IF(N192="zákl. přenesená",J192,0)</f>
        <v>0</v>
      </c>
      <c r="BH192" s="143">
        <f>IF(N192="sníž. přenesená",J192,0)</f>
        <v>0</v>
      </c>
      <c r="BI192" s="143">
        <f>IF(N192="nulová",J192,0)</f>
        <v>0</v>
      </c>
      <c r="BJ192" s="16" t="s">
        <v>83</v>
      </c>
      <c r="BK192" s="143">
        <f>ROUND(I192*H192,2)</f>
        <v>0</v>
      </c>
      <c r="BL192" s="16" t="s">
        <v>209</v>
      </c>
      <c r="BM192" s="142" t="s">
        <v>436</v>
      </c>
    </row>
    <row r="193" spans="2:65" s="14" customFormat="1" ht="20">
      <c r="B193" s="170"/>
      <c r="D193" s="155" t="s">
        <v>144</v>
      </c>
      <c r="E193" s="171" t="s">
        <v>1</v>
      </c>
      <c r="F193" s="172" t="s">
        <v>321</v>
      </c>
      <c r="H193" s="171" t="s">
        <v>1</v>
      </c>
      <c r="I193" s="173"/>
      <c r="L193" s="170"/>
      <c r="M193" s="174"/>
      <c r="T193" s="175"/>
      <c r="AT193" s="171" t="s">
        <v>144</v>
      </c>
      <c r="AU193" s="171" t="s">
        <v>85</v>
      </c>
      <c r="AV193" s="14" t="s">
        <v>83</v>
      </c>
      <c r="AW193" s="14" t="s">
        <v>31</v>
      </c>
      <c r="AX193" s="14" t="s">
        <v>75</v>
      </c>
      <c r="AY193" s="171" t="s">
        <v>129</v>
      </c>
    </row>
    <row r="194" spans="2:65" s="12" customFormat="1">
      <c r="B194" s="154"/>
      <c r="D194" s="155" t="s">
        <v>144</v>
      </c>
      <c r="E194" s="156" t="s">
        <v>1</v>
      </c>
      <c r="F194" s="157" t="s">
        <v>437</v>
      </c>
      <c r="H194" s="158">
        <v>3.5000000000000003E-2</v>
      </c>
      <c r="I194" s="159"/>
      <c r="L194" s="154"/>
      <c r="M194" s="160"/>
      <c r="T194" s="161"/>
      <c r="AT194" s="156" t="s">
        <v>144</v>
      </c>
      <c r="AU194" s="156" t="s">
        <v>85</v>
      </c>
      <c r="AV194" s="12" t="s">
        <v>85</v>
      </c>
      <c r="AW194" s="12" t="s">
        <v>31</v>
      </c>
      <c r="AX194" s="12" t="s">
        <v>83</v>
      </c>
      <c r="AY194" s="156" t="s">
        <v>129</v>
      </c>
    </row>
    <row r="195" spans="2:65" s="11" customFormat="1" ht="22.75" customHeight="1">
      <c r="B195" s="119"/>
      <c r="D195" s="120" t="s">
        <v>74</v>
      </c>
      <c r="E195" s="129" t="s">
        <v>346</v>
      </c>
      <c r="F195" s="129" t="s">
        <v>347</v>
      </c>
      <c r="I195" s="122"/>
      <c r="J195" s="130">
        <f>BK195</f>
        <v>0</v>
      </c>
      <c r="L195" s="119"/>
      <c r="M195" s="124"/>
      <c r="P195" s="125">
        <f>SUM(P196:P200)</f>
        <v>0</v>
      </c>
      <c r="R195" s="125">
        <f>SUM(R196:R200)</f>
        <v>1.79747E-2</v>
      </c>
      <c r="T195" s="126">
        <f>SUM(T196:T200)</f>
        <v>0</v>
      </c>
      <c r="AR195" s="120" t="s">
        <v>85</v>
      </c>
      <c r="AT195" s="127" t="s">
        <v>74</v>
      </c>
      <c r="AU195" s="127" t="s">
        <v>83</v>
      </c>
      <c r="AY195" s="120" t="s">
        <v>129</v>
      </c>
      <c r="BK195" s="128">
        <f>SUM(BK196:BK200)</f>
        <v>0</v>
      </c>
    </row>
    <row r="196" spans="2:65" s="1" customFormat="1" ht="24.15" customHeight="1">
      <c r="B196" s="31"/>
      <c r="C196" s="131" t="s">
        <v>268</v>
      </c>
      <c r="D196" s="131" t="s">
        <v>132</v>
      </c>
      <c r="E196" s="132" t="s">
        <v>349</v>
      </c>
      <c r="F196" s="133" t="s">
        <v>350</v>
      </c>
      <c r="G196" s="134" t="s">
        <v>150</v>
      </c>
      <c r="H196" s="135">
        <v>51.07</v>
      </c>
      <c r="I196" s="136"/>
      <c r="J196" s="137">
        <f>ROUND(I196*H196,2)</f>
        <v>0</v>
      </c>
      <c r="K196" s="133" t="s">
        <v>1</v>
      </c>
      <c r="L196" s="31"/>
      <c r="M196" s="138" t="s">
        <v>1</v>
      </c>
      <c r="N196" s="139" t="s">
        <v>40</v>
      </c>
      <c r="P196" s="140">
        <f>O196*H196</f>
        <v>0</v>
      </c>
      <c r="Q196" s="140">
        <v>2.1000000000000001E-4</v>
      </c>
      <c r="R196" s="140">
        <f>Q196*H196</f>
        <v>1.07247E-2</v>
      </c>
      <c r="S196" s="140">
        <v>0</v>
      </c>
      <c r="T196" s="141">
        <f>S196*H196</f>
        <v>0</v>
      </c>
      <c r="AR196" s="142" t="s">
        <v>209</v>
      </c>
      <c r="AT196" s="142" t="s">
        <v>132</v>
      </c>
      <c r="AU196" s="142" t="s">
        <v>85</v>
      </c>
      <c r="AY196" s="16" t="s">
        <v>129</v>
      </c>
      <c r="BE196" s="143">
        <f>IF(N196="základní",J196,0)</f>
        <v>0</v>
      </c>
      <c r="BF196" s="143">
        <f>IF(N196="snížená",J196,0)</f>
        <v>0</v>
      </c>
      <c r="BG196" s="143">
        <f>IF(N196="zákl. přenesená",J196,0)</f>
        <v>0</v>
      </c>
      <c r="BH196" s="143">
        <f>IF(N196="sníž. přenesená",J196,0)</f>
        <v>0</v>
      </c>
      <c r="BI196" s="143">
        <f>IF(N196="nulová",J196,0)</f>
        <v>0</v>
      </c>
      <c r="BJ196" s="16" t="s">
        <v>83</v>
      </c>
      <c r="BK196" s="143">
        <f>ROUND(I196*H196,2)</f>
        <v>0</v>
      </c>
      <c r="BL196" s="16" t="s">
        <v>209</v>
      </c>
      <c r="BM196" s="142" t="s">
        <v>351</v>
      </c>
    </row>
    <row r="197" spans="2:65" s="1" customFormat="1" ht="33" customHeight="1">
      <c r="B197" s="31"/>
      <c r="C197" s="131" t="s">
        <v>272</v>
      </c>
      <c r="D197" s="131" t="s">
        <v>132</v>
      </c>
      <c r="E197" s="132" t="s">
        <v>353</v>
      </c>
      <c r="F197" s="133" t="s">
        <v>354</v>
      </c>
      <c r="G197" s="134" t="s">
        <v>150</v>
      </c>
      <c r="H197" s="135">
        <v>25</v>
      </c>
      <c r="I197" s="136"/>
      <c r="J197" s="137">
        <f>ROUND(I197*H197,2)</f>
        <v>0</v>
      </c>
      <c r="K197" s="133" t="s">
        <v>1</v>
      </c>
      <c r="L197" s="31"/>
      <c r="M197" s="138" t="s">
        <v>1</v>
      </c>
      <c r="N197" s="139" t="s">
        <v>40</v>
      </c>
      <c r="P197" s="140">
        <f>O197*H197</f>
        <v>0</v>
      </c>
      <c r="Q197" s="140">
        <v>2.9E-4</v>
      </c>
      <c r="R197" s="140">
        <f>Q197*H197</f>
        <v>7.2500000000000004E-3</v>
      </c>
      <c r="S197" s="140">
        <v>0</v>
      </c>
      <c r="T197" s="141">
        <f>S197*H197</f>
        <v>0</v>
      </c>
      <c r="AR197" s="142" t="s">
        <v>137</v>
      </c>
      <c r="AT197" s="142" t="s">
        <v>132</v>
      </c>
      <c r="AU197" s="142" t="s">
        <v>85</v>
      </c>
      <c r="AY197" s="16" t="s">
        <v>129</v>
      </c>
      <c r="BE197" s="143">
        <f>IF(N197="základní",J197,0)</f>
        <v>0</v>
      </c>
      <c r="BF197" s="143">
        <f>IF(N197="snížená",J197,0)</f>
        <v>0</v>
      </c>
      <c r="BG197" s="143">
        <f>IF(N197="zákl. přenesená",J197,0)</f>
        <v>0</v>
      </c>
      <c r="BH197" s="143">
        <f>IF(N197="sníž. přenesená",J197,0)</f>
        <v>0</v>
      </c>
      <c r="BI197" s="143">
        <f>IF(N197="nulová",J197,0)</f>
        <v>0</v>
      </c>
      <c r="BJ197" s="16" t="s">
        <v>83</v>
      </c>
      <c r="BK197" s="143">
        <f>ROUND(I197*H197,2)</f>
        <v>0</v>
      </c>
      <c r="BL197" s="16" t="s">
        <v>137</v>
      </c>
      <c r="BM197" s="142" t="s">
        <v>355</v>
      </c>
    </row>
    <row r="198" spans="2:65" s="12" customFormat="1">
      <c r="B198" s="154"/>
      <c r="D198" s="155" t="s">
        <v>144</v>
      </c>
      <c r="E198" s="156" t="s">
        <v>1</v>
      </c>
      <c r="F198" s="157" t="s">
        <v>438</v>
      </c>
      <c r="H198" s="158">
        <v>25</v>
      </c>
      <c r="I198" s="159"/>
      <c r="L198" s="154"/>
      <c r="M198" s="160"/>
      <c r="T198" s="161"/>
      <c r="AT198" s="156" t="s">
        <v>144</v>
      </c>
      <c r="AU198" s="156" t="s">
        <v>85</v>
      </c>
      <c r="AV198" s="12" t="s">
        <v>85</v>
      </c>
      <c r="AW198" s="12" t="s">
        <v>31</v>
      </c>
      <c r="AX198" s="12" t="s">
        <v>83</v>
      </c>
      <c r="AY198" s="156" t="s">
        <v>129</v>
      </c>
    </row>
    <row r="199" spans="2:65" s="1" customFormat="1" ht="33" customHeight="1">
      <c r="B199" s="31"/>
      <c r="C199" s="131" t="s">
        <v>276</v>
      </c>
      <c r="D199" s="131" t="s">
        <v>132</v>
      </c>
      <c r="E199" s="132" t="s">
        <v>358</v>
      </c>
      <c r="F199" s="133" t="s">
        <v>359</v>
      </c>
      <c r="G199" s="134" t="s">
        <v>150</v>
      </c>
      <c r="H199" s="135">
        <v>26.07</v>
      </c>
      <c r="I199" s="136"/>
      <c r="J199" s="137">
        <f>ROUND(I199*H199,2)</f>
        <v>0</v>
      </c>
      <c r="K199" s="133" t="s">
        <v>1</v>
      </c>
      <c r="L199" s="31"/>
      <c r="M199" s="138" t="s">
        <v>1</v>
      </c>
      <c r="N199" s="139" t="s">
        <v>40</v>
      </c>
      <c r="P199" s="140">
        <f>O199*H199</f>
        <v>0</v>
      </c>
      <c r="Q199" s="140">
        <v>0</v>
      </c>
      <c r="R199" s="140">
        <f>Q199*H199</f>
        <v>0</v>
      </c>
      <c r="S199" s="140">
        <v>0</v>
      </c>
      <c r="T199" s="141">
        <f>S199*H199</f>
        <v>0</v>
      </c>
      <c r="AR199" s="142" t="s">
        <v>137</v>
      </c>
      <c r="AT199" s="142" t="s">
        <v>132</v>
      </c>
      <c r="AU199" s="142" t="s">
        <v>85</v>
      </c>
      <c r="AY199" s="16" t="s">
        <v>129</v>
      </c>
      <c r="BE199" s="143">
        <f>IF(N199="základní",J199,0)</f>
        <v>0</v>
      </c>
      <c r="BF199" s="143">
        <f>IF(N199="snížená",J199,0)</f>
        <v>0</v>
      </c>
      <c r="BG199" s="143">
        <f>IF(N199="zákl. přenesená",J199,0)</f>
        <v>0</v>
      </c>
      <c r="BH199" s="143">
        <f>IF(N199="sníž. přenesená",J199,0)</f>
        <v>0</v>
      </c>
      <c r="BI199" s="143">
        <f>IF(N199="nulová",J199,0)</f>
        <v>0</v>
      </c>
      <c r="BJ199" s="16" t="s">
        <v>83</v>
      </c>
      <c r="BK199" s="143">
        <f>ROUND(I199*H199,2)</f>
        <v>0</v>
      </c>
      <c r="BL199" s="16" t="s">
        <v>137</v>
      </c>
      <c r="BM199" s="142" t="s">
        <v>360</v>
      </c>
    </row>
    <row r="200" spans="2:65" s="12" customFormat="1">
      <c r="B200" s="154"/>
      <c r="D200" s="155" t="s">
        <v>144</v>
      </c>
      <c r="E200" s="156" t="s">
        <v>1</v>
      </c>
      <c r="F200" s="157" t="s">
        <v>415</v>
      </c>
      <c r="H200" s="158">
        <v>26.07</v>
      </c>
      <c r="I200" s="159"/>
      <c r="L200" s="154"/>
      <c r="M200" s="160"/>
      <c r="T200" s="161"/>
      <c r="AT200" s="156" t="s">
        <v>144</v>
      </c>
      <c r="AU200" s="156" t="s">
        <v>85</v>
      </c>
      <c r="AV200" s="12" t="s">
        <v>85</v>
      </c>
      <c r="AW200" s="12" t="s">
        <v>31</v>
      </c>
      <c r="AX200" s="12" t="s">
        <v>83</v>
      </c>
      <c r="AY200" s="156" t="s">
        <v>129</v>
      </c>
    </row>
    <row r="201" spans="2:65" s="11" customFormat="1" ht="22.75" customHeight="1">
      <c r="B201" s="119"/>
      <c r="D201" s="120" t="s">
        <v>74</v>
      </c>
      <c r="E201" s="129" t="s">
        <v>361</v>
      </c>
      <c r="F201" s="129" t="s">
        <v>362</v>
      </c>
      <c r="I201" s="122"/>
      <c r="J201" s="130">
        <f>BK201</f>
        <v>0</v>
      </c>
      <c r="L201" s="119"/>
      <c r="M201" s="124"/>
      <c r="P201" s="125">
        <f>P202</f>
        <v>0</v>
      </c>
      <c r="R201" s="125">
        <f>R202</f>
        <v>0</v>
      </c>
      <c r="T201" s="126">
        <f>T202</f>
        <v>0</v>
      </c>
      <c r="AR201" s="120" t="s">
        <v>85</v>
      </c>
      <c r="AT201" s="127" t="s">
        <v>74</v>
      </c>
      <c r="AU201" s="127" t="s">
        <v>83</v>
      </c>
      <c r="AY201" s="120" t="s">
        <v>129</v>
      </c>
      <c r="BK201" s="128">
        <f>BK202</f>
        <v>0</v>
      </c>
    </row>
    <row r="202" spans="2:65" s="1" customFormat="1" ht="24.15" customHeight="1">
      <c r="B202" s="31"/>
      <c r="C202" s="131" t="s">
        <v>280</v>
      </c>
      <c r="D202" s="131" t="s">
        <v>132</v>
      </c>
      <c r="E202" s="132" t="s">
        <v>439</v>
      </c>
      <c r="F202" s="133" t="s">
        <v>440</v>
      </c>
      <c r="G202" s="134" t="s">
        <v>208</v>
      </c>
      <c r="H202" s="135">
        <v>1</v>
      </c>
      <c r="I202" s="136"/>
      <c r="J202" s="137">
        <f>ROUND(I202*H202,2)</f>
        <v>0</v>
      </c>
      <c r="K202" s="133" t="s">
        <v>1</v>
      </c>
      <c r="L202" s="31"/>
      <c r="M202" s="138" t="s">
        <v>1</v>
      </c>
      <c r="N202" s="139" t="s">
        <v>40</v>
      </c>
      <c r="P202" s="140">
        <f>O202*H202</f>
        <v>0</v>
      </c>
      <c r="Q202" s="140">
        <v>0</v>
      </c>
      <c r="R202" s="140">
        <f>Q202*H202</f>
        <v>0</v>
      </c>
      <c r="S202" s="140">
        <v>0</v>
      </c>
      <c r="T202" s="141">
        <f>S202*H202</f>
        <v>0</v>
      </c>
      <c r="AR202" s="142" t="s">
        <v>209</v>
      </c>
      <c r="AT202" s="142" t="s">
        <v>132</v>
      </c>
      <c r="AU202" s="142" t="s">
        <v>85</v>
      </c>
      <c r="AY202" s="16" t="s">
        <v>129</v>
      </c>
      <c r="BE202" s="143">
        <f>IF(N202="základní",J202,0)</f>
        <v>0</v>
      </c>
      <c r="BF202" s="143">
        <f>IF(N202="snížená",J202,0)</f>
        <v>0</v>
      </c>
      <c r="BG202" s="143">
        <f>IF(N202="zákl. přenesená",J202,0)</f>
        <v>0</v>
      </c>
      <c r="BH202" s="143">
        <f>IF(N202="sníž. přenesená",J202,0)</f>
        <v>0</v>
      </c>
      <c r="BI202" s="143">
        <f>IF(N202="nulová",J202,0)</f>
        <v>0</v>
      </c>
      <c r="BJ202" s="16" t="s">
        <v>83</v>
      </c>
      <c r="BK202" s="143">
        <f>ROUND(I202*H202,2)</f>
        <v>0</v>
      </c>
      <c r="BL202" s="16" t="s">
        <v>209</v>
      </c>
      <c r="BM202" s="142" t="s">
        <v>441</v>
      </c>
    </row>
    <row r="203" spans="2:65" s="11" customFormat="1" ht="25.9" customHeight="1">
      <c r="B203" s="119"/>
      <c r="D203" s="120" t="s">
        <v>74</v>
      </c>
      <c r="E203" s="121" t="s">
        <v>375</v>
      </c>
      <c r="F203" s="121" t="s">
        <v>376</v>
      </c>
      <c r="I203" s="122"/>
      <c r="J203" s="123">
        <f>BK203</f>
        <v>0</v>
      </c>
      <c r="L203" s="119"/>
      <c r="M203" s="124"/>
      <c r="P203" s="125">
        <f>P204</f>
        <v>0</v>
      </c>
      <c r="R203" s="125">
        <f>R204</f>
        <v>0</v>
      </c>
      <c r="T203" s="126">
        <f>T204</f>
        <v>0</v>
      </c>
      <c r="AR203" s="120" t="s">
        <v>137</v>
      </c>
      <c r="AT203" s="127" t="s">
        <v>74</v>
      </c>
      <c r="AU203" s="127" t="s">
        <v>75</v>
      </c>
      <c r="AY203" s="120" t="s">
        <v>129</v>
      </c>
      <c r="BK203" s="128">
        <f>BK204</f>
        <v>0</v>
      </c>
    </row>
    <row r="204" spans="2:65" s="11" customFormat="1" ht="22.75" customHeight="1">
      <c r="B204" s="119"/>
      <c r="D204" s="120" t="s">
        <v>74</v>
      </c>
      <c r="E204" s="129" t="s">
        <v>377</v>
      </c>
      <c r="F204" s="129" t="s">
        <v>378</v>
      </c>
      <c r="I204" s="122"/>
      <c r="J204" s="130">
        <f>BK204</f>
        <v>0</v>
      </c>
      <c r="L204" s="119"/>
      <c r="M204" s="124"/>
      <c r="P204" s="125">
        <f>SUM(P205:P212)</f>
        <v>0</v>
      </c>
      <c r="R204" s="125">
        <f>SUM(R205:R212)</f>
        <v>0</v>
      </c>
      <c r="T204" s="126">
        <f>SUM(T205:T212)</f>
        <v>0</v>
      </c>
      <c r="AR204" s="120" t="s">
        <v>137</v>
      </c>
      <c r="AT204" s="127" t="s">
        <v>74</v>
      </c>
      <c r="AU204" s="127" t="s">
        <v>83</v>
      </c>
      <c r="AY204" s="120" t="s">
        <v>129</v>
      </c>
      <c r="BK204" s="128">
        <f>SUM(BK205:BK212)</f>
        <v>0</v>
      </c>
    </row>
    <row r="205" spans="2:65" s="1" customFormat="1" ht="16.5" customHeight="1">
      <c r="B205" s="31"/>
      <c r="C205" s="131" t="s">
        <v>284</v>
      </c>
      <c r="D205" s="131" t="s">
        <v>132</v>
      </c>
      <c r="E205" s="132" t="s">
        <v>380</v>
      </c>
      <c r="F205" s="133" t="s">
        <v>381</v>
      </c>
      <c r="G205" s="134" t="s">
        <v>208</v>
      </c>
      <c r="H205" s="135">
        <v>1</v>
      </c>
      <c r="I205" s="136"/>
      <c r="J205" s="137">
        <f t="shared" ref="J205:J212" si="0">ROUND(I205*H205,2)</f>
        <v>0</v>
      </c>
      <c r="K205" s="133" t="s">
        <v>1</v>
      </c>
      <c r="L205" s="31"/>
      <c r="M205" s="138" t="s">
        <v>1</v>
      </c>
      <c r="N205" s="139" t="s">
        <v>40</v>
      </c>
      <c r="P205" s="140">
        <f t="shared" ref="P205:P212" si="1">O205*H205</f>
        <v>0</v>
      </c>
      <c r="Q205" s="140">
        <v>0</v>
      </c>
      <c r="R205" s="140">
        <f t="shared" ref="R205:R212" si="2">Q205*H205</f>
        <v>0</v>
      </c>
      <c r="S205" s="140">
        <v>0</v>
      </c>
      <c r="T205" s="141">
        <f t="shared" ref="T205:T212" si="3">S205*H205</f>
        <v>0</v>
      </c>
      <c r="AR205" s="142" t="s">
        <v>382</v>
      </c>
      <c r="AT205" s="142" t="s">
        <v>132</v>
      </c>
      <c r="AU205" s="142" t="s">
        <v>85</v>
      </c>
      <c r="AY205" s="16" t="s">
        <v>129</v>
      </c>
      <c r="BE205" s="143">
        <f t="shared" ref="BE205:BE212" si="4">IF(N205="základní",J205,0)</f>
        <v>0</v>
      </c>
      <c r="BF205" s="143">
        <f t="shared" ref="BF205:BF212" si="5">IF(N205="snížená",J205,0)</f>
        <v>0</v>
      </c>
      <c r="BG205" s="143">
        <f t="shared" ref="BG205:BG212" si="6">IF(N205="zákl. přenesená",J205,0)</f>
        <v>0</v>
      </c>
      <c r="BH205" s="143">
        <f t="shared" ref="BH205:BH212" si="7">IF(N205="sníž. přenesená",J205,0)</f>
        <v>0</v>
      </c>
      <c r="BI205" s="143">
        <f t="shared" ref="BI205:BI212" si="8">IF(N205="nulová",J205,0)</f>
        <v>0</v>
      </c>
      <c r="BJ205" s="16" t="s">
        <v>83</v>
      </c>
      <c r="BK205" s="143">
        <f t="shared" ref="BK205:BK212" si="9">ROUND(I205*H205,2)</f>
        <v>0</v>
      </c>
      <c r="BL205" s="16" t="s">
        <v>382</v>
      </c>
      <c r="BM205" s="142" t="s">
        <v>383</v>
      </c>
    </row>
    <row r="206" spans="2:65" s="1" customFormat="1" ht="16.5" customHeight="1">
      <c r="B206" s="31"/>
      <c r="C206" s="131" t="s">
        <v>288</v>
      </c>
      <c r="D206" s="131" t="s">
        <v>132</v>
      </c>
      <c r="E206" s="132" t="s">
        <v>385</v>
      </c>
      <c r="F206" s="133" t="s">
        <v>386</v>
      </c>
      <c r="G206" s="134" t="s">
        <v>208</v>
      </c>
      <c r="H206" s="135">
        <v>1</v>
      </c>
      <c r="I206" s="136"/>
      <c r="J206" s="137">
        <f t="shared" si="0"/>
        <v>0</v>
      </c>
      <c r="K206" s="133" t="s">
        <v>1</v>
      </c>
      <c r="L206" s="31"/>
      <c r="M206" s="138" t="s">
        <v>1</v>
      </c>
      <c r="N206" s="139" t="s">
        <v>40</v>
      </c>
      <c r="P206" s="140">
        <f t="shared" si="1"/>
        <v>0</v>
      </c>
      <c r="Q206" s="140">
        <v>0</v>
      </c>
      <c r="R206" s="140">
        <f t="shared" si="2"/>
        <v>0</v>
      </c>
      <c r="S206" s="140">
        <v>0</v>
      </c>
      <c r="T206" s="141">
        <f t="shared" si="3"/>
        <v>0</v>
      </c>
      <c r="AR206" s="142" t="s">
        <v>382</v>
      </c>
      <c r="AT206" s="142" t="s">
        <v>132</v>
      </c>
      <c r="AU206" s="142" t="s">
        <v>85</v>
      </c>
      <c r="AY206" s="16" t="s">
        <v>129</v>
      </c>
      <c r="BE206" s="143">
        <f t="shared" si="4"/>
        <v>0</v>
      </c>
      <c r="BF206" s="143">
        <f t="shared" si="5"/>
        <v>0</v>
      </c>
      <c r="BG206" s="143">
        <f t="shared" si="6"/>
        <v>0</v>
      </c>
      <c r="BH206" s="143">
        <f t="shared" si="7"/>
        <v>0</v>
      </c>
      <c r="BI206" s="143">
        <f t="shared" si="8"/>
        <v>0</v>
      </c>
      <c r="BJ206" s="16" t="s">
        <v>83</v>
      </c>
      <c r="BK206" s="143">
        <f t="shared" si="9"/>
        <v>0</v>
      </c>
      <c r="BL206" s="16" t="s">
        <v>382</v>
      </c>
      <c r="BM206" s="142" t="s">
        <v>387</v>
      </c>
    </row>
    <row r="207" spans="2:65" s="1" customFormat="1" ht="16.5" customHeight="1">
      <c r="B207" s="31"/>
      <c r="C207" s="131" t="s">
        <v>233</v>
      </c>
      <c r="D207" s="131" t="s">
        <v>132</v>
      </c>
      <c r="E207" s="132" t="s">
        <v>389</v>
      </c>
      <c r="F207" s="133" t="s">
        <v>390</v>
      </c>
      <c r="G207" s="134" t="s">
        <v>208</v>
      </c>
      <c r="H207" s="135">
        <v>1</v>
      </c>
      <c r="I207" s="136"/>
      <c r="J207" s="137">
        <f t="shared" si="0"/>
        <v>0</v>
      </c>
      <c r="K207" s="133" t="s">
        <v>1</v>
      </c>
      <c r="L207" s="31"/>
      <c r="M207" s="138" t="s">
        <v>1</v>
      </c>
      <c r="N207" s="139" t="s">
        <v>40</v>
      </c>
      <c r="P207" s="140">
        <f t="shared" si="1"/>
        <v>0</v>
      </c>
      <c r="Q207" s="140">
        <v>0</v>
      </c>
      <c r="R207" s="140">
        <f t="shared" si="2"/>
        <v>0</v>
      </c>
      <c r="S207" s="140">
        <v>0</v>
      </c>
      <c r="T207" s="141">
        <f t="shared" si="3"/>
        <v>0</v>
      </c>
      <c r="AR207" s="142" t="s">
        <v>382</v>
      </c>
      <c r="AT207" s="142" t="s">
        <v>132</v>
      </c>
      <c r="AU207" s="142" t="s">
        <v>85</v>
      </c>
      <c r="AY207" s="16" t="s">
        <v>129</v>
      </c>
      <c r="BE207" s="143">
        <f t="shared" si="4"/>
        <v>0</v>
      </c>
      <c r="BF207" s="143">
        <f t="shared" si="5"/>
        <v>0</v>
      </c>
      <c r="BG207" s="143">
        <f t="shared" si="6"/>
        <v>0</v>
      </c>
      <c r="BH207" s="143">
        <f t="shared" si="7"/>
        <v>0</v>
      </c>
      <c r="BI207" s="143">
        <f t="shared" si="8"/>
        <v>0</v>
      </c>
      <c r="BJ207" s="16" t="s">
        <v>83</v>
      </c>
      <c r="BK207" s="143">
        <f t="shared" si="9"/>
        <v>0</v>
      </c>
      <c r="BL207" s="16" t="s">
        <v>382</v>
      </c>
      <c r="BM207" s="142" t="s">
        <v>391</v>
      </c>
    </row>
    <row r="208" spans="2:65" s="1" customFormat="1" ht="21.75" customHeight="1">
      <c r="B208" s="31"/>
      <c r="C208" s="131" t="s">
        <v>300</v>
      </c>
      <c r="D208" s="131" t="s">
        <v>132</v>
      </c>
      <c r="E208" s="132" t="s">
        <v>393</v>
      </c>
      <c r="F208" s="133" t="s">
        <v>394</v>
      </c>
      <c r="G208" s="134" t="s">
        <v>208</v>
      </c>
      <c r="H208" s="135">
        <v>1</v>
      </c>
      <c r="I208" s="136"/>
      <c r="J208" s="137">
        <f t="shared" si="0"/>
        <v>0</v>
      </c>
      <c r="K208" s="133" t="s">
        <v>1</v>
      </c>
      <c r="L208" s="31"/>
      <c r="M208" s="138" t="s">
        <v>1</v>
      </c>
      <c r="N208" s="139" t="s">
        <v>40</v>
      </c>
      <c r="P208" s="140">
        <f t="shared" si="1"/>
        <v>0</v>
      </c>
      <c r="Q208" s="140">
        <v>0</v>
      </c>
      <c r="R208" s="140">
        <f t="shared" si="2"/>
        <v>0</v>
      </c>
      <c r="S208" s="140">
        <v>0</v>
      </c>
      <c r="T208" s="141">
        <f t="shared" si="3"/>
        <v>0</v>
      </c>
      <c r="AR208" s="142" t="s">
        <v>382</v>
      </c>
      <c r="AT208" s="142" t="s">
        <v>132</v>
      </c>
      <c r="AU208" s="142" t="s">
        <v>85</v>
      </c>
      <c r="AY208" s="16" t="s">
        <v>129</v>
      </c>
      <c r="BE208" s="143">
        <f t="shared" si="4"/>
        <v>0</v>
      </c>
      <c r="BF208" s="143">
        <f t="shared" si="5"/>
        <v>0</v>
      </c>
      <c r="BG208" s="143">
        <f t="shared" si="6"/>
        <v>0</v>
      </c>
      <c r="BH208" s="143">
        <f t="shared" si="7"/>
        <v>0</v>
      </c>
      <c r="BI208" s="143">
        <f t="shared" si="8"/>
        <v>0</v>
      </c>
      <c r="BJ208" s="16" t="s">
        <v>83</v>
      </c>
      <c r="BK208" s="143">
        <f t="shared" si="9"/>
        <v>0</v>
      </c>
      <c r="BL208" s="16" t="s">
        <v>382</v>
      </c>
      <c r="BM208" s="142" t="s">
        <v>395</v>
      </c>
    </row>
    <row r="209" spans="2:65" s="1" customFormat="1" ht="24.15" customHeight="1">
      <c r="B209" s="31"/>
      <c r="C209" s="131" t="s">
        <v>304</v>
      </c>
      <c r="D209" s="131" t="s">
        <v>132</v>
      </c>
      <c r="E209" s="132" t="s">
        <v>397</v>
      </c>
      <c r="F209" s="133" t="s">
        <v>398</v>
      </c>
      <c r="G209" s="134" t="s">
        <v>208</v>
      </c>
      <c r="H209" s="135">
        <v>1</v>
      </c>
      <c r="I209" s="136"/>
      <c r="J209" s="137">
        <f t="shared" si="0"/>
        <v>0</v>
      </c>
      <c r="K209" s="133" t="s">
        <v>1</v>
      </c>
      <c r="L209" s="31"/>
      <c r="M209" s="138" t="s">
        <v>1</v>
      </c>
      <c r="N209" s="139" t="s">
        <v>40</v>
      </c>
      <c r="P209" s="140">
        <f t="shared" si="1"/>
        <v>0</v>
      </c>
      <c r="Q209" s="140">
        <v>0</v>
      </c>
      <c r="R209" s="140">
        <f t="shared" si="2"/>
        <v>0</v>
      </c>
      <c r="S209" s="140">
        <v>0</v>
      </c>
      <c r="T209" s="141">
        <f t="shared" si="3"/>
        <v>0</v>
      </c>
      <c r="AR209" s="142" t="s">
        <v>382</v>
      </c>
      <c r="AT209" s="142" t="s">
        <v>132</v>
      </c>
      <c r="AU209" s="142" t="s">
        <v>85</v>
      </c>
      <c r="AY209" s="16" t="s">
        <v>129</v>
      </c>
      <c r="BE209" s="143">
        <f t="shared" si="4"/>
        <v>0</v>
      </c>
      <c r="BF209" s="143">
        <f t="shared" si="5"/>
        <v>0</v>
      </c>
      <c r="BG209" s="143">
        <f t="shared" si="6"/>
        <v>0</v>
      </c>
      <c r="BH209" s="143">
        <f t="shared" si="7"/>
        <v>0</v>
      </c>
      <c r="BI209" s="143">
        <f t="shared" si="8"/>
        <v>0</v>
      </c>
      <c r="BJ209" s="16" t="s">
        <v>83</v>
      </c>
      <c r="BK209" s="143">
        <f t="shared" si="9"/>
        <v>0</v>
      </c>
      <c r="BL209" s="16" t="s">
        <v>382</v>
      </c>
      <c r="BM209" s="142" t="s">
        <v>442</v>
      </c>
    </row>
    <row r="210" spans="2:65" s="1" customFormat="1" ht="24.15" customHeight="1">
      <c r="B210" s="31"/>
      <c r="C210" s="131" t="s">
        <v>311</v>
      </c>
      <c r="D210" s="131" t="s">
        <v>132</v>
      </c>
      <c r="E210" s="132" t="s">
        <v>401</v>
      </c>
      <c r="F210" s="133" t="s">
        <v>402</v>
      </c>
      <c r="G210" s="134" t="s">
        <v>208</v>
      </c>
      <c r="H210" s="135">
        <v>1</v>
      </c>
      <c r="I210" s="136"/>
      <c r="J210" s="137">
        <f t="shared" si="0"/>
        <v>0</v>
      </c>
      <c r="K210" s="133" t="s">
        <v>1</v>
      </c>
      <c r="L210" s="31"/>
      <c r="M210" s="138" t="s">
        <v>1</v>
      </c>
      <c r="N210" s="139" t="s">
        <v>40</v>
      </c>
      <c r="P210" s="140">
        <f t="shared" si="1"/>
        <v>0</v>
      </c>
      <c r="Q210" s="140">
        <v>0</v>
      </c>
      <c r="R210" s="140">
        <f t="shared" si="2"/>
        <v>0</v>
      </c>
      <c r="S210" s="140">
        <v>0</v>
      </c>
      <c r="T210" s="141">
        <f t="shared" si="3"/>
        <v>0</v>
      </c>
      <c r="AR210" s="142" t="s">
        <v>382</v>
      </c>
      <c r="AT210" s="142" t="s">
        <v>132</v>
      </c>
      <c r="AU210" s="142" t="s">
        <v>85</v>
      </c>
      <c r="AY210" s="16" t="s">
        <v>129</v>
      </c>
      <c r="BE210" s="143">
        <f t="shared" si="4"/>
        <v>0</v>
      </c>
      <c r="BF210" s="143">
        <f t="shared" si="5"/>
        <v>0</v>
      </c>
      <c r="BG210" s="143">
        <f t="shared" si="6"/>
        <v>0</v>
      </c>
      <c r="BH210" s="143">
        <f t="shared" si="7"/>
        <v>0</v>
      </c>
      <c r="BI210" s="143">
        <f t="shared" si="8"/>
        <v>0</v>
      </c>
      <c r="BJ210" s="16" t="s">
        <v>83</v>
      </c>
      <c r="BK210" s="143">
        <f t="shared" si="9"/>
        <v>0</v>
      </c>
      <c r="BL210" s="16" t="s">
        <v>382</v>
      </c>
      <c r="BM210" s="142" t="s">
        <v>443</v>
      </c>
    </row>
    <row r="211" spans="2:65" s="1" customFormat="1" ht="16.5" customHeight="1">
      <c r="B211" s="31"/>
      <c r="C211" s="131" t="s">
        <v>317</v>
      </c>
      <c r="D211" s="131" t="s">
        <v>132</v>
      </c>
      <c r="E211" s="132" t="s">
        <v>405</v>
      </c>
      <c r="F211" s="133" t="s">
        <v>406</v>
      </c>
      <c r="G211" s="134" t="s">
        <v>208</v>
      </c>
      <c r="H211" s="135">
        <v>1</v>
      </c>
      <c r="I211" s="136"/>
      <c r="J211" s="137">
        <f t="shared" si="0"/>
        <v>0</v>
      </c>
      <c r="K211" s="133" t="s">
        <v>1</v>
      </c>
      <c r="L211" s="31"/>
      <c r="M211" s="138" t="s">
        <v>1</v>
      </c>
      <c r="N211" s="139" t="s">
        <v>40</v>
      </c>
      <c r="P211" s="140">
        <f t="shared" si="1"/>
        <v>0</v>
      </c>
      <c r="Q211" s="140">
        <v>0</v>
      </c>
      <c r="R211" s="140">
        <f t="shared" si="2"/>
        <v>0</v>
      </c>
      <c r="S211" s="140">
        <v>0</v>
      </c>
      <c r="T211" s="141">
        <f t="shared" si="3"/>
        <v>0</v>
      </c>
      <c r="AR211" s="142" t="s">
        <v>382</v>
      </c>
      <c r="AT211" s="142" t="s">
        <v>132</v>
      </c>
      <c r="AU211" s="142" t="s">
        <v>85</v>
      </c>
      <c r="AY211" s="16" t="s">
        <v>129</v>
      </c>
      <c r="BE211" s="143">
        <f t="shared" si="4"/>
        <v>0</v>
      </c>
      <c r="BF211" s="143">
        <f t="shared" si="5"/>
        <v>0</v>
      </c>
      <c r="BG211" s="143">
        <f t="shared" si="6"/>
        <v>0</v>
      </c>
      <c r="BH211" s="143">
        <f t="shared" si="7"/>
        <v>0</v>
      </c>
      <c r="BI211" s="143">
        <f t="shared" si="8"/>
        <v>0</v>
      </c>
      <c r="BJ211" s="16" t="s">
        <v>83</v>
      </c>
      <c r="BK211" s="143">
        <f t="shared" si="9"/>
        <v>0</v>
      </c>
      <c r="BL211" s="16" t="s">
        <v>382</v>
      </c>
      <c r="BM211" s="142" t="s">
        <v>444</v>
      </c>
    </row>
    <row r="212" spans="2:65" s="1" customFormat="1" ht="37.75" customHeight="1">
      <c r="B212" s="31"/>
      <c r="C212" s="131" t="s">
        <v>325</v>
      </c>
      <c r="D212" s="131" t="s">
        <v>132</v>
      </c>
      <c r="E212" s="132" t="s">
        <v>409</v>
      </c>
      <c r="F212" s="133" t="s">
        <v>410</v>
      </c>
      <c r="G212" s="134" t="s">
        <v>208</v>
      </c>
      <c r="H212" s="135">
        <v>1</v>
      </c>
      <c r="I212" s="136"/>
      <c r="J212" s="137">
        <f t="shared" si="0"/>
        <v>0</v>
      </c>
      <c r="K212" s="133" t="s">
        <v>1</v>
      </c>
      <c r="L212" s="31"/>
      <c r="M212" s="176" t="s">
        <v>1</v>
      </c>
      <c r="N212" s="177" t="s">
        <v>40</v>
      </c>
      <c r="O212" s="178"/>
      <c r="P212" s="179">
        <f t="shared" si="1"/>
        <v>0</v>
      </c>
      <c r="Q212" s="179">
        <v>0</v>
      </c>
      <c r="R212" s="179">
        <f t="shared" si="2"/>
        <v>0</v>
      </c>
      <c r="S212" s="179">
        <v>0</v>
      </c>
      <c r="T212" s="180">
        <f t="shared" si="3"/>
        <v>0</v>
      </c>
      <c r="AR212" s="142" t="s">
        <v>382</v>
      </c>
      <c r="AT212" s="142" t="s">
        <v>132</v>
      </c>
      <c r="AU212" s="142" t="s">
        <v>85</v>
      </c>
      <c r="AY212" s="16" t="s">
        <v>129</v>
      </c>
      <c r="BE212" s="143">
        <f t="shared" si="4"/>
        <v>0</v>
      </c>
      <c r="BF212" s="143">
        <f t="shared" si="5"/>
        <v>0</v>
      </c>
      <c r="BG212" s="143">
        <f t="shared" si="6"/>
        <v>0</v>
      </c>
      <c r="BH212" s="143">
        <f t="shared" si="7"/>
        <v>0</v>
      </c>
      <c r="BI212" s="143">
        <f t="shared" si="8"/>
        <v>0</v>
      </c>
      <c r="BJ212" s="16" t="s">
        <v>83</v>
      </c>
      <c r="BK212" s="143">
        <f t="shared" si="9"/>
        <v>0</v>
      </c>
      <c r="BL212" s="16" t="s">
        <v>382</v>
      </c>
      <c r="BM212" s="142" t="s">
        <v>445</v>
      </c>
    </row>
    <row r="213" spans="2:65" s="1" customFormat="1" ht="7" customHeight="1">
      <c r="B213" s="43"/>
      <c r="C213" s="44"/>
      <c r="D213" s="44"/>
      <c r="E213" s="44"/>
      <c r="F213" s="44"/>
      <c r="G213" s="44"/>
      <c r="H213" s="44"/>
      <c r="I213" s="44"/>
      <c r="J213" s="44"/>
      <c r="K213" s="44"/>
      <c r="L213" s="31"/>
    </row>
  </sheetData>
  <sheetProtection algorithmName="SHA-512" hashValue="ipnnNaTARkBMsCkIEXivgyHk07IHJ0SqHGNHlEPyNyXLJDow5sHlrCVkpE70aSgXyjp05qi0WD14y1TwApdORA==" saltValue="f31kwOCQEqJg3HlxRC95S1OZkaM6kXw167EEOq6Ti4l4YFN4GXr42Rl1PMyTwwI1fNW3Oz108MRxHc1F4WEVew==" spinCount="100000" sheet="1" objects="1" scenarios="1" formatColumns="0" formatRows="0" autoFilter="0"/>
  <autoFilter ref="C127:K212" xr:uid="{00000000-0009-0000-0000-000002000000}"/>
  <mergeCells count="9">
    <mergeCell ref="E87:H87"/>
    <mergeCell ref="E118:H118"/>
    <mergeCell ref="E120:H12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12"/>
  <sheetViews>
    <sheetView showGridLines="0" workbookViewId="0"/>
  </sheetViews>
  <sheetFormatPr defaultRowHeight="10"/>
  <cols>
    <col min="1" max="1" width="8.33203125" customWidth="1"/>
    <col min="2" max="2" width="1.21875" customWidth="1"/>
    <col min="3" max="3" width="4.109375" customWidth="1"/>
    <col min="4" max="4" width="4.33203125" customWidth="1"/>
    <col min="5" max="5" width="17.109375" customWidth="1"/>
    <col min="6" max="6" width="50.77734375" customWidth="1"/>
    <col min="7" max="7" width="7.44140625" customWidth="1"/>
    <col min="8" max="8" width="14" customWidth="1"/>
    <col min="9" max="9" width="15.77734375" customWidth="1"/>
    <col min="10" max="11" width="22.33203125" customWidth="1"/>
    <col min="12" max="12" width="9.33203125" customWidth="1"/>
    <col min="13" max="13" width="10.77734375" hidden="1" customWidth="1"/>
    <col min="14" max="14" width="9.33203125" hidden="1"/>
    <col min="15" max="20" width="14.10937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7" customHeight="1"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  <c r="AT2" s="16" t="s">
        <v>91</v>
      </c>
    </row>
    <row r="3" spans="2:46" ht="7" hidden="1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85</v>
      </c>
    </row>
    <row r="4" spans="2:46" ht="25" hidden="1" customHeight="1">
      <c r="B4" s="19"/>
      <c r="D4" s="20" t="s">
        <v>92</v>
      </c>
      <c r="L4" s="19"/>
      <c r="M4" s="87" t="s">
        <v>10</v>
      </c>
      <c r="AT4" s="16" t="s">
        <v>4</v>
      </c>
    </row>
    <row r="5" spans="2:46" ht="7" hidden="1" customHeight="1">
      <c r="B5" s="19"/>
      <c r="L5" s="19"/>
    </row>
    <row r="6" spans="2:46" ht="12" hidden="1" customHeight="1">
      <c r="B6" s="19"/>
      <c r="D6" s="26" t="s">
        <v>16</v>
      </c>
      <c r="L6" s="19"/>
    </row>
    <row r="7" spans="2:46" ht="16.5" hidden="1" customHeight="1">
      <c r="B7" s="19"/>
      <c r="E7" s="249" t="str">
        <f>'Rekapitulace stavby'!K6</f>
        <v>Kongresové centrum - Úprava šaten</v>
      </c>
      <c r="F7" s="250"/>
      <c r="G7" s="250"/>
      <c r="H7" s="250"/>
      <c r="L7" s="19"/>
    </row>
    <row r="8" spans="2:46" s="1" customFormat="1" ht="12" hidden="1" customHeight="1">
      <c r="B8" s="31"/>
      <c r="D8" s="26" t="s">
        <v>93</v>
      </c>
      <c r="L8" s="31"/>
    </row>
    <row r="9" spans="2:46" s="1" customFormat="1" ht="16.5" hidden="1" customHeight="1">
      <c r="B9" s="31"/>
      <c r="E9" s="221" t="s">
        <v>446</v>
      </c>
      <c r="F9" s="248"/>
      <c r="G9" s="248"/>
      <c r="H9" s="248"/>
      <c r="L9" s="31"/>
    </row>
    <row r="10" spans="2:46" s="1" customFormat="1" hidden="1">
      <c r="B10" s="31"/>
      <c r="L10" s="31"/>
    </row>
    <row r="11" spans="2:46" s="1" customFormat="1" ht="12" hidden="1" customHeight="1">
      <c r="B11" s="31"/>
      <c r="D11" s="26" t="s">
        <v>18</v>
      </c>
      <c r="F11" s="24" t="s">
        <v>1</v>
      </c>
      <c r="I11" s="26" t="s">
        <v>19</v>
      </c>
      <c r="J11" s="24" t="s">
        <v>1</v>
      </c>
      <c r="L11" s="31"/>
    </row>
    <row r="12" spans="2:46" s="1" customFormat="1" ht="12" hidden="1" customHeight="1">
      <c r="B12" s="31"/>
      <c r="D12" s="26" t="s">
        <v>20</v>
      </c>
      <c r="F12" s="24" t="s">
        <v>21</v>
      </c>
      <c r="I12" s="26" t="s">
        <v>22</v>
      </c>
      <c r="J12" s="51">
        <f>'Rekapitulace stavby'!AN8</f>
        <v>46155</v>
      </c>
      <c r="L12" s="31"/>
    </row>
    <row r="13" spans="2:46" s="1" customFormat="1" ht="10.75" hidden="1" customHeight="1">
      <c r="B13" s="31"/>
      <c r="L13" s="31"/>
    </row>
    <row r="14" spans="2:46" s="1" customFormat="1" ht="12" hidden="1" customHeight="1">
      <c r="B14" s="31"/>
      <c r="D14" s="26" t="s">
        <v>23</v>
      </c>
      <c r="I14" s="26" t="s">
        <v>24</v>
      </c>
      <c r="J14" s="24" t="str">
        <f>IF('Rekapitulace stavby'!AN10="","",'Rekapitulace stavby'!AN10)</f>
        <v/>
      </c>
      <c r="L14" s="31"/>
    </row>
    <row r="15" spans="2:46" s="1" customFormat="1" ht="18" hidden="1" customHeight="1">
      <c r="B15" s="31"/>
      <c r="E15" s="24" t="str">
        <f>IF('Rekapitulace stavby'!E11="","",'Rekapitulace stavby'!E11)</f>
        <v xml:space="preserve"> </v>
      </c>
      <c r="I15" s="26" t="s">
        <v>26</v>
      </c>
      <c r="J15" s="24" t="str">
        <f>IF('Rekapitulace stavby'!AN11="","",'Rekapitulace stavby'!AN11)</f>
        <v/>
      </c>
      <c r="L15" s="31"/>
    </row>
    <row r="16" spans="2:46" s="1" customFormat="1" ht="7" hidden="1" customHeight="1">
      <c r="B16" s="31"/>
      <c r="L16" s="31"/>
    </row>
    <row r="17" spans="2:12" s="1" customFormat="1" ht="12" hidden="1" customHeight="1">
      <c r="B17" s="31"/>
      <c r="D17" s="26" t="s">
        <v>27</v>
      </c>
      <c r="I17" s="26" t="s">
        <v>24</v>
      </c>
      <c r="J17" s="27" t="str">
        <f>'Rekapitulace stavby'!AN13</f>
        <v>Vyplň údaj</v>
      </c>
      <c r="L17" s="31"/>
    </row>
    <row r="18" spans="2:12" s="1" customFormat="1" ht="18" hidden="1" customHeight="1">
      <c r="B18" s="31"/>
      <c r="E18" s="251" t="str">
        <f>'Rekapitulace stavby'!E14</f>
        <v>Vyplň údaj</v>
      </c>
      <c r="F18" s="240"/>
      <c r="G18" s="240"/>
      <c r="H18" s="240"/>
      <c r="I18" s="26" t="s">
        <v>26</v>
      </c>
      <c r="J18" s="27" t="str">
        <f>'Rekapitulace stavby'!AN14</f>
        <v>Vyplň údaj</v>
      </c>
      <c r="L18" s="31"/>
    </row>
    <row r="19" spans="2:12" s="1" customFormat="1" ht="7" hidden="1" customHeight="1">
      <c r="B19" s="31"/>
      <c r="L19" s="31"/>
    </row>
    <row r="20" spans="2:12" s="1" customFormat="1" ht="12" hidden="1" customHeight="1">
      <c r="B20" s="31"/>
      <c r="D20" s="26" t="s">
        <v>29</v>
      </c>
      <c r="I20" s="26" t="s">
        <v>24</v>
      </c>
      <c r="J20" s="24" t="s">
        <v>1</v>
      </c>
      <c r="L20" s="31"/>
    </row>
    <row r="21" spans="2:12" s="1" customFormat="1" ht="18" hidden="1" customHeight="1">
      <c r="B21" s="31"/>
      <c r="E21" s="24" t="s">
        <v>30</v>
      </c>
      <c r="I21" s="26" t="s">
        <v>26</v>
      </c>
      <c r="J21" s="24" t="s">
        <v>1</v>
      </c>
      <c r="L21" s="31"/>
    </row>
    <row r="22" spans="2:12" s="1" customFormat="1" ht="7" hidden="1" customHeight="1">
      <c r="B22" s="31"/>
      <c r="L22" s="31"/>
    </row>
    <row r="23" spans="2:12" s="1" customFormat="1" ht="12" hidden="1" customHeight="1">
      <c r="B23" s="31"/>
      <c r="D23" s="26" t="s">
        <v>32</v>
      </c>
      <c r="I23" s="26" t="s">
        <v>24</v>
      </c>
      <c r="J23" s="24" t="s">
        <v>1</v>
      </c>
      <c r="L23" s="31"/>
    </row>
    <row r="24" spans="2:12" s="1" customFormat="1" ht="18" hidden="1" customHeight="1">
      <c r="B24" s="31"/>
      <c r="E24" s="24" t="s">
        <v>33</v>
      </c>
      <c r="I24" s="26" t="s">
        <v>26</v>
      </c>
      <c r="J24" s="24" t="s">
        <v>1</v>
      </c>
      <c r="L24" s="31"/>
    </row>
    <row r="25" spans="2:12" s="1" customFormat="1" ht="7" hidden="1" customHeight="1">
      <c r="B25" s="31"/>
      <c r="L25" s="31"/>
    </row>
    <row r="26" spans="2:12" s="1" customFormat="1" ht="12" hidden="1" customHeight="1">
      <c r="B26" s="31"/>
      <c r="D26" s="26" t="s">
        <v>34</v>
      </c>
      <c r="L26" s="31"/>
    </row>
    <row r="27" spans="2:12" s="7" customFormat="1" ht="16.5" hidden="1" customHeight="1">
      <c r="B27" s="88"/>
      <c r="E27" s="244" t="s">
        <v>1</v>
      </c>
      <c r="F27" s="244"/>
      <c r="G27" s="244"/>
      <c r="H27" s="244"/>
      <c r="L27" s="88"/>
    </row>
    <row r="28" spans="2:12" s="1" customFormat="1" ht="7" hidden="1" customHeight="1">
      <c r="B28" s="31"/>
      <c r="L28" s="31"/>
    </row>
    <row r="29" spans="2:12" s="1" customFormat="1" ht="7" hidden="1" customHeight="1">
      <c r="B29" s="31"/>
      <c r="D29" s="52"/>
      <c r="E29" s="52"/>
      <c r="F29" s="52"/>
      <c r="G29" s="52"/>
      <c r="H29" s="52"/>
      <c r="I29" s="52"/>
      <c r="J29" s="52"/>
      <c r="K29" s="52"/>
      <c r="L29" s="31"/>
    </row>
    <row r="30" spans="2:12" s="1" customFormat="1" ht="25.4" hidden="1" customHeight="1">
      <c r="B30" s="31"/>
      <c r="D30" s="89" t="s">
        <v>35</v>
      </c>
      <c r="J30" s="65">
        <f>ROUND(J128, 2)</f>
        <v>0</v>
      </c>
      <c r="L30" s="31"/>
    </row>
    <row r="31" spans="2:12" s="1" customFormat="1" ht="7" hidden="1" customHeight="1">
      <c r="B31" s="31"/>
      <c r="D31" s="52"/>
      <c r="E31" s="52"/>
      <c r="F31" s="52"/>
      <c r="G31" s="52"/>
      <c r="H31" s="52"/>
      <c r="I31" s="52"/>
      <c r="J31" s="52"/>
      <c r="K31" s="52"/>
      <c r="L31" s="31"/>
    </row>
    <row r="32" spans="2:12" s="1" customFormat="1" ht="14.4" hidden="1" customHeight="1">
      <c r="B32" s="31"/>
      <c r="F32" s="34" t="s">
        <v>37</v>
      </c>
      <c r="I32" s="34" t="s">
        <v>36</v>
      </c>
      <c r="J32" s="34" t="s">
        <v>38</v>
      </c>
      <c r="L32" s="31"/>
    </row>
    <row r="33" spans="2:12" s="1" customFormat="1" ht="14.4" hidden="1" customHeight="1">
      <c r="B33" s="31"/>
      <c r="D33" s="54" t="s">
        <v>39</v>
      </c>
      <c r="E33" s="26" t="s">
        <v>40</v>
      </c>
      <c r="F33" s="90">
        <f>ROUND((SUM(BE128:BE211)),  2)</f>
        <v>0</v>
      </c>
      <c r="I33" s="91">
        <v>0.21</v>
      </c>
      <c r="J33" s="90">
        <f>ROUND(((SUM(BE128:BE211))*I33),  2)</f>
        <v>0</v>
      </c>
      <c r="L33" s="31"/>
    </row>
    <row r="34" spans="2:12" s="1" customFormat="1" ht="14.4" hidden="1" customHeight="1">
      <c r="B34" s="31"/>
      <c r="E34" s="26" t="s">
        <v>41</v>
      </c>
      <c r="F34" s="90">
        <f>ROUND((SUM(BF128:BF211)),  2)</f>
        <v>0</v>
      </c>
      <c r="I34" s="91">
        <v>0.15</v>
      </c>
      <c r="J34" s="90">
        <f>ROUND(((SUM(BF128:BF211))*I34),  2)</f>
        <v>0</v>
      </c>
      <c r="L34" s="31"/>
    </row>
    <row r="35" spans="2:12" s="1" customFormat="1" ht="14.4" hidden="1" customHeight="1">
      <c r="B35" s="31"/>
      <c r="E35" s="26" t="s">
        <v>42</v>
      </c>
      <c r="F35" s="90">
        <f>ROUND((SUM(BG128:BG211)),  2)</f>
        <v>0</v>
      </c>
      <c r="I35" s="91">
        <v>0.21</v>
      </c>
      <c r="J35" s="90">
        <f>0</f>
        <v>0</v>
      </c>
      <c r="L35" s="31"/>
    </row>
    <row r="36" spans="2:12" s="1" customFormat="1" ht="14.4" hidden="1" customHeight="1">
      <c r="B36" s="31"/>
      <c r="E36" s="26" t="s">
        <v>43</v>
      </c>
      <c r="F36" s="90">
        <f>ROUND((SUM(BH128:BH211)),  2)</f>
        <v>0</v>
      </c>
      <c r="I36" s="91">
        <v>0.15</v>
      </c>
      <c r="J36" s="90">
        <f>0</f>
        <v>0</v>
      </c>
      <c r="L36" s="31"/>
    </row>
    <row r="37" spans="2:12" s="1" customFormat="1" ht="14.4" hidden="1" customHeight="1">
      <c r="B37" s="31"/>
      <c r="E37" s="26" t="s">
        <v>44</v>
      </c>
      <c r="F37" s="90">
        <f>ROUND((SUM(BI128:BI211)),  2)</f>
        <v>0</v>
      </c>
      <c r="I37" s="91">
        <v>0</v>
      </c>
      <c r="J37" s="90">
        <f>0</f>
        <v>0</v>
      </c>
      <c r="L37" s="31"/>
    </row>
    <row r="38" spans="2:12" s="1" customFormat="1" ht="7" hidden="1" customHeight="1">
      <c r="B38" s="31"/>
      <c r="L38" s="31"/>
    </row>
    <row r="39" spans="2:12" s="1" customFormat="1" ht="25.4" hidden="1" customHeight="1">
      <c r="B39" s="31"/>
      <c r="C39" s="92"/>
      <c r="D39" s="93" t="s">
        <v>45</v>
      </c>
      <c r="E39" s="56"/>
      <c r="F39" s="56"/>
      <c r="G39" s="94" t="s">
        <v>46</v>
      </c>
      <c r="H39" s="95" t="s">
        <v>47</v>
      </c>
      <c r="I39" s="56"/>
      <c r="J39" s="96">
        <f>SUM(J30:J37)</f>
        <v>0</v>
      </c>
      <c r="K39" s="97"/>
      <c r="L39" s="31"/>
    </row>
    <row r="40" spans="2:12" s="1" customFormat="1" ht="14.4" hidden="1" customHeight="1">
      <c r="B40" s="31"/>
      <c r="L40" s="31"/>
    </row>
    <row r="41" spans="2:12" ht="14.4" hidden="1" customHeight="1">
      <c r="B41" s="19"/>
      <c r="L41" s="19"/>
    </row>
    <row r="42" spans="2:12" ht="14.4" hidden="1" customHeight="1">
      <c r="B42" s="19"/>
      <c r="L42" s="19"/>
    </row>
    <row r="43" spans="2:12" ht="14.4" hidden="1" customHeight="1">
      <c r="B43" s="19"/>
      <c r="L43" s="19"/>
    </row>
    <row r="44" spans="2:12" ht="14.4" hidden="1" customHeight="1">
      <c r="B44" s="19"/>
      <c r="L44" s="19"/>
    </row>
    <row r="45" spans="2:12" ht="14.4" hidden="1" customHeight="1">
      <c r="B45" s="19"/>
      <c r="L45" s="19"/>
    </row>
    <row r="46" spans="2:12" ht="14.4" hidden="1" customHeight="1">
      <c r="B46" s="19"/>
      <c r="L46" s="19"/>
    </row>
    <row r="47" spans="2:12" ht="14.4" hidden="1" customHeight="1">
      <c r="B47" s="19"/>
      <c r="L47" s="19"/>
    </row>
    <row r="48" spans="2:12" ht="14.4" hidden="1" customHeight="1">
      <c r="B48" s="19"/>
      <c r="L48" s="19"/>
    </row>
    <row r="49" spans="2:12" ht="14.4" hidden="1" customHeight="1">
      <c r="B49" s="19"/>
      <c r="L49" s="19"/>
    </row>
    <row r="50" spans="2:12" s="1" customFormat="1" ht="14.4" hidden="1" customHeight="1">
      <c r="B50" s="31"/>
      <c r="D50" s="40" t="s">
        <v>48</v>
      </c>
      <c r="E50" s="41"/>
      <c r="F50" s="41"/>
      <c r="G50" s="40" t="s">
        <v>49</v>
      </c>
      <c r="H50" s="41"/>
      <c r="I50" s="41"/>
      <c r="J50" s="41"/>
      <c r="K50" s="41"/>
      <c r="L50" s="31"/>
    </row>
    <row r="51" spans="2:12" hidden="1">
      <c r="B51" s="19"/>
      <c r="L51" s="19"/>
    </row>
    <row r="52" spans="2:12" hidden="1">
      <c r="B52" s="19"/>
      <c r="L52" s="19"/>
    </row>
    <row r="53" spans="2:12" hidden="1">
      <c r="B53" s="19"/>
      <c r="L53" s="19"/>
    </row>
    <row r="54" spans="2:12" hidden="1">
      <c r="B54" s="19"/>
      <c r="L54" s="19"/>
    </row>
    <row r="55" spans="2:12" hidden="1">
      <c r="B55" s="19"/>
      <c r="L55" s="19"/>
    </row>
    <row r="56" spans="2:12" hidden="1">
      <c r="B56" s="19"/>
      <c r="L56" s="19"/>
    </row>
    <row r="57" spans="2:12" hidden="1">
      <c r="B57" s="19"/>
      <c r="L57" s="19"/>
    </row>
    <row r="58" spans="2:12" hidden="1">
      <c r="B58" s="19"/>
      <c r="L58" s="19"/>
    </row>
    <row r="59" spans="2:12" hidden="1">
      <c r="B59" s="19"/>
      <c r="L59" s="19"/>
    </row>
    <row r="60" spans="2:12" hidden="1">
      <c r="B60" s="19"/>
      <c r="L60" s="19"/>
    </row>
    <row r="61" spans="2:12" s="1" customFormat="1" ht="12.5" hidden="1">
      <c r="B61" s="31"/>
      <c r="D61" s="42" t="s">
        <v>50</v>
      </c>
      <c r="E61" s="33"/>
      <c r="F61" s="98" t="s">
        <v>51</v>
      </c>
      <c r="G61" s="42" t="s">
        <v>50</v>
      </c>
      <c r="H61" s="33"/>
      <c r="I61" s="33"/>
      <c r="J61" s="99" t="s">
        <v>51</v>
      </c>
      <c r="K61" s="33"/>
      <c r="L61" s="31"/>
    </row>
    <row r="62" spans="2:12" hidden="1">
      <c r="B62" s="19"/>
      <c r="L62" s="19"/>
    </row>
    <row r="63" spans="2:12" hidden="1">
      <c r="B63" s="19"/>
      <c r="L63" s="19"/>
    </row>
    <row r="64" spans="2:12" hidden="1">
      <c r="B64" s="19"/>
      <c r="L64" s="19"/>
    </row>
    <row r="65" spans="2:12" s="1" customFormat="1" ht="13" hidden="1">
      <c r="B65" s="31"/>
      <c r="D65" s="40" t="s">
        <v>52</v>
      </c>
      <c r="E65" s="41"/>
      <c r="F65" s="41"/>
      <c r="G65" s="40" t="s">
        <v>53</v>
      </c>
      <c r="H65" s="41"/>
      <c r="I65" s="41"/>
      <c r="J65" s="41"/>
      <c r="K65" s="41"/>
      <c r="L65" s="31"/>
    </row>
    <row r="66" spans="2:12" hidden="1">
      <c r="B66" s="19"/>
      <c r="L66" s="19"/>
    </row>
    <row r="67" spans="2:12" hidden="1">
      <c r="B67" s="19"/>
      <c r="L67" s="19"/>
    </row>
    <row r="68" spans="2:12" hidden="1">
      <c r="B68" s="19"/>
      <c r="L68" s="19"/>
    </row>
    <row r="69" spans="2:12" hidden="1">
      <c r="B69" s="19"/>
      <c r="L69" s="19"/>
    </row>
    <row r="70" spans="2:12" hidden="1">
      <c r="B70" s="19"/>
      <c r="L70" s="19"/>
    </row>
    <row r="71" spans="2:12" hidden="1">
      <c r="B71" s="19"/>
      <c r="L71" s="19"/>
    </row>
    <row r="72" spans="2:12" hidden="1">
      <c r="B72" s="19"/>
      <c r="L72" s="19"/>
    </row>
    <row r="73" spans="2:12" hidden="1">
      <c r="B73" s="19"/>
      <c r="L73" s="19"/>
    </row>
    <row r="74" spans="2:12" hidden="1">
      <c r="B74" s="19"/>
      <c r="L74" s="19"/>
    </row>
    <row r="75" spans="2:12" hidden="1">
      <c r="B75" s="19"/>
      <c r="L75" s="19"/>
    </row>
    <row r="76" spans="2:12" s="1" customFormat="1" ht="12.5" hidden="1">
      <c r="B76" s="31"/>
      <c r="D76" s="42" t="s">
        <v>50</v>
      </c>
      <c r="E76" s="33"/>
      <c r="F76" s="98" t="s">
        <v>51</v>
      </c>
      <c r="G76" s="42" t="s">
        <v>50</v>
      </c>
      <c r="H76" s="33"/>
      <c r="I76" s="33"/>
      <c r="J76" s="99" t="s">
        <v>51</v>
      </c>
      <c r="K76" s="33"/>
      <c r="L76" s="31"/>
    </row>
    <row r="77" spans="2:12" s="1" customFormat="1" ht="14.4" hidden="1" customHeight="1">
      <c r="B77" s="43"/>
      <c r="C77" s="44"/>
      <c r="D77" s="44"/>
      <c r="E77" s="44"/>
      <c r="F77" s="44"/>
      <c r="G77" s="44"/>
      <c r="H77" s="44"/>
      <c r="I77" s="44"/>
      <c r="J77" s="44"/>
      <c r="K77" s="44"/>
      <c r="L77" s="31"/>
    </row>
    <row r="78" spans="2:12" hidden="1"/>
    <row r="79" spans="2:12" hidden="1"/>
    <row r="80" spans="2:12" hidden="1"/>
    <row r="81" spans="2:47" s="1" customFormat="1" ht="7" hidden="1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31"/>
    </row>
    <row r="82" spans="2:47" s="1" customFormat="1" ht="25" hidden="1" customHeight="1">
      <c r="B82" s="31"/>
      <c r="C82" s="20" t="s">
        <v>95</v>
      </c>
      <c r="L82" s="31"/>
    </row>
    <row r="83" spans="2:47" s="1" customFormat="1" ht="7" hidden="1" customHeight="1">
      <c r="B83" s="31"/>
      <c r="L83" s="31"/>
    </row>
    <row r="84" spans="2:47" s="1" customFormat="1" ht="12" hidden="1" customHeight="1">
      <c r="B84" s="31"/>
      <c r="C84" s="26" t="s">
        <v>16</v>
      </c>
      <c r="L84" s="31"/>
    </row>
    <row r="85" spans="2:47" s="1" customFormat="1" ht="16.5" hidden="1" customHeight="1">
      <c r="B85" s="31"/>
      <c r="E85" s="249" t="str">
        <f>E7</f>
        <v>Kongresové centrum - Úprava šaten</v>
      </c>
      <c r="F85" s="250"/>
      <c r="G85" s="250"/>
      <c r="H85" s="250"/>
      <c r="L85" s="31"/>
    </row>
    <row r="86" spans="2:47" s="1" customFormat="1" ht="12" hidden="1" customHeight="1">
      <c r="B86" s="31"/>
      <c r="C86" s="26" t="s">
        <v>93</v>
      </c>
      <c r="L86" s="31"/>
    </row>
    <row r="87" spans="2:47" s="1" customFormat="1" ht="16.5" hidden="1" customHeight="1">
      <c r="B87" s="31"/>
      <c r="E87" s="221" t="str">
        <f>E9</f>
        <v>SO-01.C - Architektonické a stavební řešení - šatna C</v>
      </c>
      <c r="F87" s="248"/>
      <c r="G87" s="248"/>
      <c r="H87" s="248"/>
      <c r="L87" s="31"/>
    </row>
    <row r="88" spans="2:47" s="1" customFormat="1" ht="7" hidden="1" customHeight="1">
      <c r="B88" s="31"/>
      <c r="L88" s="31"/>
    </row>
    <row r="89" spans="2:47" s="1" customFormat="1" ht="12" hidden="1" customHeight="1">
      <c r="B89" s="31"/>
      <c r="C89" s="26" t="s">
        <v>20</v>
      </c>
      <c r="F89" s="24" t="str">
        <f>F12</f>
        <v>Praha 4</v>
      </c>
      <c r="I89" s="26" t="s">
        <v>22</v>
      </c>
      <c r="J89" s="51">
        <f>IF(J12="","",J12)</f>
        <v>46155</v>
      </c>
      <c r="L89" s="31"/>
    </row>
    <row r="90" spans="2:47" s="1" customFormat="1" ht="7" hidden="1" customHeight="1">
      <c r="B90" s="31"/>
      <c r="L90" s="31"/>
    </row>
    <row r="91" spans="2:47" s="1" customFormat="1" ht="15.15" hidden="1" customHeight="1">
      <c r="B91" s="31"/>
      <c r="C91" s="26" t="s">
        <v>23</v>
      </c>
      <c r="F91" s="24" t="str">
        <f>E15</f>
        <v xml:space="preserve"> </v>
      </c>
      <c r="I91" s="26" t="s">
        <v>29</v>
      </c>
      <c r="J91" s="29" t="str">
        <f>E21</f>
        <v>OMEGAproject, s.r.o.</v>
      </c>
      <c r="L91" s="31"/>
    </row>
    <row r="92" spans="2:47" s="1" customFormat="1" ht="40" hidden="1" customHeight="1">
      <c r="B92" s="31"/>
      <c r="C92" s="26" t="s">
        <v>27</v>
      </c>
      <c r="F92" s="24" t="str">
        <f>IF(E18="","",E18)</f>
        <v>Vyplň údaj</v>
      </c>
      <c r="I92" s="26" t="s">
        <v>32</v>
      </c>
      <c r="J92" s="29" t="str">
        <f>E24</f>
        <v>Vít Včeliš, 724538658, vitvcelis@seznam.cz</v>
      </c>
      <c r="L92" s="31"/>
    </row>
    <row r="93" spans="2:47" s="1" customFormat="1" ht="10.25" hidden="1" customHeight="1">
      <c r="B93" s="31"/>
      <c r="L93" s="31"/>
    </row>
    <row r="94" spans="2:47" s="1" customFormat="1" ht="29.25" hidden="1" customHeight="1">
      <c r="B94" s="31"/>
      <c r="C94" s="100" t="s">
        <v>96</v>
      </c>
      <c r="D94" s="92"/>
      <c r="E94" s="92"/>
      <c r="F94" s="92"/>
      <c r="G94" s="92"/>
      <c r="H94" s="92"/>
      <c r="I94" s="92"/>
      <c r="J94" s="101" t="s">
        <v>97</v>
      </c>
      <c r="K94" s="92"/>
      <c r="L94" s="31"/>
    </row>
    <row r="95" spans="2:47" s="1" customFormat="1" ht="10.25" hidden="1" customHeight="1">
      <c r="B95" s="31"/>
      <c r="L95" s="31"/>
    </row>
    <row r="96" spans="2:47" s="1" customFormat="1" ht="22.75" hidden="1" customHeight="1">
      <c r="B96" s="31"/>
      <c r="C96" s="102" t="s">
        <v>98</v>
      </c>
      <c r="J96" s="65">
        <f>J128</f>
        <v>0</v>
      </c>
      <c r="L96" s="31"/>
      <c r="AU96" s="16" t="s">
        <v>99</v>
      </c>
    </row>
    <row r="97" spans="2:12" s="8" customFormat="1" ht="25" hidden="1" customHeight="1">
      <c r="B97" s="103"/>
      <c r="D97" s="104" t="s">
        <v>100</v>
      </c>
      <c r="E97" s="105"/>
      <c r="F97" s="105"/>
      <c r="G97" s="105"/>
      <c r="H97" s="105"/>
      <c r="I97" s="105"/>
      <c r="J97" s="106">
        <f>J129</f>
        <v>0</v>
      </c>
      <c r="L97" s="103"/>
    </row>
    <row r="98" spans="2:12" s="9" customFormat="1" ht="19.899999999999999" hidden="1" customHeight="1">
      <c r="B98" s="107"/>
      <c r="D98" s="108" t="s">
        <v>103</v>
      </c>
      <c r="E98" s="109"/>
      <c r="F98" s="109"/>
      <c r="G98" s="109"/>
      <c r="H98" s="109"/>
      <c r="I98" s="109"/>
      <c r="J98" s="110">
        <f>J130</f>
        <v>0</v>
      </c>
      <c r="L98" s="107"/>
    </row>
    <row r="99" spans="2:12" s="9" customFormat="1" ht="19.899999999999999" hidden="1" customHeight="1">
      <c r="B99" s="107"/>
      <c r="D99" s="108" t="s">
        <v>104</v>
      </c>
      <c r="E99" s="109"/>
      <c r="F99" s="109"/>
      <c r="G99" s="109"/>
      <c r="H99" s="109"/>
      <c r="I99" s="109"/>
      <c r="J99" s="110">
        <f>J133</f>
        <v>0</v>
      </c>
      <c r="L99" s="107"/>
    </row>
    <row r="100" spans="2:12" s="8" customFormat="1" ht="25" hidden="1" customHeight="1">
      <c r="B100" s="103"/>
      <c r="D100" s="104" t="s">
        <v>105</v>
      </c>
      <c r="E100" s="105"/>
      <c r="F100" s="105"/>
      <c r="G100" s="105"/>
      <c r="H100" s="105"/>
      <c r="I100" s="105"/>
      <c r="J100" s="106">
        <f>J138</f>
        <v>0</v>
      </c>
      <c r="L100" s="103"/>
    </row>
    <row r="101" spans="2:12" s="9" customFormat="1" ht="19.899999999999999" hidden="1" customHeight="1">
      <c r="B101" s="107"/>
      <c r="D101" s="108" t="s">
        <v>106</v>
      </c>
      <c r="E101" s="109"/>
      <c r="F101" s="109"/>
      <c r="G101" s="109"/>
      <c r="H101" s="109"/>
      <c r="I101" s="109"/>
      <c r="J101" s="110">
        <f>J139</f>
        <v>0</v>
      </c>
      <c r="L101" s="107"/>
    </row>
    <row r="102" spans="2:12" s="9" customFormat="1" ht="19.899999999999999" hidden="1" customHeight="1">
      <c r="B102" s="107"/>
      <c r="D102" s="108" t="s">
        <v>107</v>
      </c>
      <c r="E102" s="109"/>
      <c r="F102" s="109"/>
      <c r="G102" s="109"/>
      <c r="H102" s="109"/>
      <c r="I102" s="109"/>
      <c r="J102" s="110">
        <f>J141</f>
        <v>0</v>
      </c>
      <c r="L102" s="107"/>
    </row>
    <row r="103" spans="2:12" s="9" customFormat="1" ht="19.899999999999999" hidden="1" customHeight="1">
      <c r="B103" s="107"/>
      <c r="D103" s="108" t="s">
        <v>108</v>
      </c>
      <c r="E103" s="109"/>
      <c r="F103" s="109"/>
      <c r="G103" s="109"/>
      <c r="H103" s="109"/>
      <c r="I103" s="109"/>
      <c r="J103" s="110">
        <f>J150</f>
        <v>0</v>
      </c>
      <c r="L103" s="107"/>
    </row>
    <row r="104" spans="2:12" s="9" customFormat="1" ht="19.899999999999999" hidden="1" customHeight="1">
      <c r="B104" s="107"/>
      <c r="D104" s="108" t="s">
        <v>109</v>
      </c>
      <c r="E104" s="109"/>
      <c r="F104" s="109"/>
      <c r="G104" s="109"/>
      <c r="H104" s="109"/>
      <c r="I104" s="109"/>
      <c r="J104" s="110">
        <f>J174</f>
        <v>0</v>
      </c>
      <c r="L104" s="107"/>
    </row>
    <row r="105" spans="2:12" s="9" customFormat="1" ht="19.899999999999999" hidden="1" customHeight="1">
      <c r="B105" s="107"/>
      <c r="D105" s="108" t="s">
        <v>110</v>
      </c>
      <c r="E105" s="109"/>
      <c r="F105" s="109"/>
      <c r="G105" s="109"/>
      <c r="H105" s="109"/>
      <c r="I105" s="109"/>
      <c r="J105" s="110">
        <f>J194</f>
        <v>0</v>
      </c>
      <c r="L105" s="107"/>
    </row>
    <row r="106" spans="2:12" s="9" customFormat="1" ht="19.899999999999999" hidden="1" customHeight="1">
      <c r="B106" s="107"/>
      <c r="D106" s="108" t="s">
        <v>111</v>
      </c>
      <c r="E106" s="109"/>
      <c r="F106" s="109"/>
      <c r="G106" s="109"/>
      <c r="H106" s="109"/>
      <c r="I106" s="109"/>
      <c r="J106" s="110">
        <f>J200</f>
        <v>0</v>
      </c>
      <c r="L106" s="107"/>
    </row>
    <row r="107" spans="2:12" s="8" customFormat="1" ht="25" hidden="1" customHeight="1">
      <c r="B107" s="103"/>
      <c r="D107" s="104" t="s">
        <v>112</v>
      </c>
      <c r="E107" s="105"/>
      <c r="F107" s="105"/>
      <c r="G107" s="105"/>
      <c r="H107" s="105"/>
      <c r="I107" s="105"/>
      <c r="J107" s="106">
        <f>J202</f>
        <v>0</v>
      </c>
      <c r="L107" s="103"/>
    </row>
    <row r="108" spans="2:12" s="9" customFormat="1" ht="19.899999999999999" hidden="1" customHeight="1">
      <c r="B108" s="107"/>
      <c r="D108" s="108" t="s">
        <v>113</v>
      </c>
      <c r="E108" s="109"/>
      <c r="F108" s="109"/>
      <c r="G108" s="109"/>
      <c r="H108" s="109"/>
      <c r="I108" s="109"/>
      <c r="J108" s="110">
        <f>J203</f>
        <v>0</v>
      </c>
      <c r="L108" s="107"/>
    </row>
    <row r="109" spans="2:12" s="1" customFormat="1" ht="21.75" hidden="1" customHeight="1">
      <c r="B109" s="31"/>
      <c r="L109" s="31"/>
    </row>
    <row r="110" spans="2:12" s="1" customFormat="1" ht="7" hidden="1" customHeight="1"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31"/>
    </row>
    <row r="111" spans="2:12" hidden="1"/>
    <row r="112" spans="2:12" hidden="1"/>
    <row r="113" spans="2:63" hidden="1"/>
    <row r="114" spans="2:63" s="1" customFormat="1" ht="7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31"/>
    </row>
    <row r="115" spans="2:63" s="1" customFormat="1" ht="25" customHeight="1">
      <c r="B115" s="31"/>
      <c r="C115" s="20" t="s">
        <v>114</v>
      </c>
      <c r="L115" s="31"/>
    </row>
    <row r="116" spans="2:63" s="1" customFormat="1" ht="7" customHeight="1">
      <c r="B116" s="31"/>
      <c r="L116" s="31"/>
    </row>
    <row r="117" spans="2:63" s="1" customFormat="1" ht="12" customHeight="1">
      <c r="B117" s="31"/>
      <c r="C117" s="26" t="s">
        <v>16</v>
      </c>
      <c r="L117" s="31"/>
    </row>
    <row r="118" spans="2:63" s="1" customFormat="1" ht="16.5" customHeight="1">
      <c r="B118" s="31"/>
      <c r="E118" s="249" t="str">
        <f>E7</f>
        <v>Kongresové centrum - Úprava šaten</v>
      </c>
      <c r="F118" s="250"/>
      <c r="G118" s="250"/>
      <c r="H118" s="250"/>
      <c r="L118" s="31"/>
    </row>
    <row r="119" spans="2:63" s="1" customFormat="1" ht="12" customHeight="1">
      <c r="B119" s="31"/>
      <c r="C119" s="26" t="s">
        <v>93</v>
      </c>
      <c r="L119" s="31"/>
    </row>
    <row r="120" spans="2:63" s="1" customFormat="1" ht="16.5" customHeight="1">
      <c r="B120" s="31"/>
      <c r="E120" s="221" t="str">
        <f>E9</f>
        <v>SO-01.C - Architektonické a stavební řešení - šatna C</v>
      </c>
      <c r="F120" s="248"/>
      <c r="G120" s="248"/>
      <c r="H120" s="248"/>
      <c r="L120" s="31"/>
    </row>
    <row r="121" spans="2:63" s="1" customFormat="1" ht="7" customHeight="1">
      <c r="B121" s="31"/>
      <c r="L121" s="31"/>
    </row>
    <row r="122" spans="2:63" s="1" customFormat="1" ht="12" customHeight="1">
      <c r="B122" s="31"/>
      <c r="C122" s="26" t="s">
        <v>20</v>
      </c>
      <c r="F122" s="24" t="str">
        <f>F12</f>
        <v>Praha 4</v>
      </c>
      <c r="I122" s="26" t="s">
        <v>22</v>
      </c>
      <c r="J122" s="51">
        <f>IF(J12="","",J12)</f>
        <v>46155</v>
      </c>
      <c r="L122" s="31"/>
    </row>
    <row r="123" spans="2:63" s="1" customFormat="1" ht="7" customHeight="1">
      <c r="B123" s="31"/>
      <c r="L123" s="31"/>
    </row>
    <row r="124" spans="2:63" s="1" customFormat="1" ht="15.15" customHeight="1">
      <c r="B124" s="31"/>
      <c r="C124" s="26" t="s">
        <v>23</v>
      </c>
      <c r="F124" s="24" t="str">
        <f>E15</f>
        <v xml:space="preserve"> </v>
      </c>
      <c r="I124" s="26" t="s">
        <v>29</v>
      </c>
      <c r="J124" s="29" t="str">
        <f>E21</f>
        <v>OMEGAproject, s.r.o.</v>
      </c>
      <c r="L124" s="31"/>
    </row>
    <row r="125" spans="2:63" s="1" customFormat="1" ht="40" customHeight="1">
      <c r="B125" s="31"/>
      <c r="C125" s="26" t="s">
        <v>27</v>
      </c>
      <c r="F125" s="24" t="str">
        <f>IF(E18="","",E18)</f>
        <v>Vyplň údaj</v>
      </c>
      <c r="I125" s="26" t="s">
        <v>32</v>
      </c>
      <c r="J125" s="29" t="str">
        <f>E24</f>
        <v>Vít Včeliš, 724538658, vitvcelis@seznam.cz</v>
      </c>
      <c r="L125" s="31"/>
    </row>
    <row r="126" spans="2:63" s="1" customFormat="1" ht="10.25" customHeight="1">
      <c r="B126" s="31"/>
      <c r="L126" s="31"/>
    </row>
    <row r="127" spans="2:63" s="10" customFormat="1" ht="29.25" customHeight="1">
      <c r="B127" s="111"/>
      <c r="C127" s="112" t="s">
        <v>115</v>
      </c>
      <c r="D127" s="113" t="s">
        <v>60</v>
      </c>
      <c r="E127" s="113" t="s">
        <v>56</v>
      </c>
      <c r="F127" s="113" t="s">
        <v>57</v>
      </c>
      <c r="G127" s="113" t="s">
        <v>116</v>
      </c>
      <c r="H127" s="113" t="s">
        <v>117</v>
      </c>
      <c r="I127" s="113" t="s">
        <v>118</v>
      </c>
      <c r="J127" s="113" t="s">
        <v>97</v>
      </c>
      <c r="K127" s="114" t="s">
        <v>119</v>
      </c>
      <c r="L127" s="111"/>
      <c r="M127" s="58" t="s">
        <v>1</v>
      </c>
      <c r="N127" s="59" t="s">
        <v>39</v>
      </c>
      <c r="O127" s="59" t="s">
        <v>120</v>
      </c>
      <c r="P127" s="59" t="s">
        <v>121</v>
      </c>
      <c r="Q127" s="59" t="s">
        <v>122</v>
      </c>
      <c r="R127" s="59" t="s">
        <v>123</v>
      </c>
      <c r="S127" s="59" t="s">
        <v>124</v>
      </c>
      <c r="T127" s="60" t="s">
        <v>125</v>
      </c>
    </row>
    <row r="128" spans="2:63" s="1" customFormat="1" ht="22.75" customHeight="1">
      <c r="B128" s="31"/>
      <c r="C128" s="63" t="s">
        <v>126</v>
      </c>
      <c r="J128" s="115">
        <f>BK128</f>
        <v>0</v>
      </c>
      <c r="L128" s="31"/>
      <c r="M128" s="61"/>
      <c r="N128" s="52"/>
      <c r="O128" s="52"/>
      <c r="P128" s="116">
        <f>P129+P138+P202</f>
        <v>0</v>
      </c>
      <c r="Q128" s="52"/>
      <c r="R128" s="116">
        <f>R129+R138+R202</f>
        <v>2.2762205199999999</v>
      </c>
      <c r="S128" s="52"/>
      <c r="T128" s="117">
        <f>T129+T138+T202</f>
        <v>1.22978875</v>
      </c>
      <c r="AT128" s="16" t="s">
        <v>74</v>
      </c>
      <c r="AU128" s="16" t="s">
        <v>99</v>
      </c>
      <c r="BK128" s="118">
        <f>BK129+BK138+BK202</f>
        <v>0</v>
      </c>
    </row>
    <row r="129" spans="2:65" s="11" customFormat="1" ht="25.9" customHeight="1">
      <c r="B129" s="119"/>
      <c r="D129" s="120" t="s">
        <v>74</v>
      </c>
      <c r="E129" s="121" t="s">
        <v>127</v>
      </c>
      <c r="F129" s="121" t="s">
        <v>128</v>
      </c>
      <c r="I129" s="122"/>
      <c r="J129" s="123">
        <f>BK129</f>
        <v>0</v>
      </c>
      <c r="L129" s="119"/>
      <c r="M129" s="124"/>
      <c r="P129" s="125">
        <f>P130+P133</f>
        <v>0</v>
      </c>
      <c r="R129" s="125">
        <f>R130+R133</f>
        <v>2.3020000000000002E-2</v>
      </c>
      <c r="T129" s="126">
        <f>T130+T133</f>
        <v>0</v>
      </c>
      <c r="AR129" s="120" t="s">
        <v>83</v>
      </c>
      <c r="AT129" s="127" t="s">
        <v>74</v>
      </c>
      <c r="AU129" s="127" t="s">
        <v>75</v>
      </c>
      <c r="AY129" s="120" t="s">
        <v>129</v>
      </c>
      <c r="BK129" s="128">
        <f>BK130+BK133</f>
        <v>0</v>
      </c>
    </row>
    <row r="130" spans="2:65" s="11" customFormat="1" ht="22.75" customHeight="1">
      <c r="B130" s="119"/>
      <c r="D130" s="120" t="s">
        <v>74</v>
      </c>
      <c r="E130" s="129" t="s">
        <v>164</v>
      </c>
      <c r="F130" s="129" t="s">
        <v>165</v>
      </c>
      <c r="I130" s="122"/>
      <c r="J130" s="130">
        <f>BK130</f>
        <v>0</v>
      </c>
      <c r="L130" s="119"/>
      <c r="M130" s="124"/>
      <c r="P130" s="125">
        <f>SUM(P131:P132)</f>
        <v>0</v>
      </c>
      <c r="R130" s="125">
        <f>SUM(R131:R132)</f>
        <v>2.3020000000000002E-2</v>
      </c>
      <c r="T130" s="126">
        <f>SUM(T131:T132)</f>
        <v>0</v>
      </c>
      <c r="AR130" s="120" t="s">
        <v>83</v>
      </c>
      <c r="AT130" s="127" t="s">
        <v>74</v>
      </c>
      <c r="AU130" s="127" t="s">
        <v>83</v>
      </c>
      <c r="AY130" s="120" t="s">
        <v>129</v>
      </c>
      <c r="BK130" s="128">
        <f>SUM(BK131:BK132)</f>
        <v>0</v>
      </c>
    </row>
    <row r="131" spans="2:65" s="1" customFormat="1" ht="16.5" customHeight="1">
      <c r="B131" s="31"/>
      <c r="C131" s="131" t="s">
        <v>83</v>
      </c>
      <c r="D131" s="131" t="s">
        <v>132</v>
      </c>
      <c r="E131" s="132" t="s">
        <v>177</v>
      </c>
      <c r="F131" s="133" t="s">
        <v>178</v>
      </c>
      <c r="G131" s="134" t="s">
        <v>157</v>
      </c>
      <c r="H131" s="135">
        <v>2</v>
      </c>
      <c r="I131" s="136"/>
      <c r="J131" s="137">
        <f>ROUND(I131*H131,2)</f>
        <v>0</v>
      </c>
      <c r="K131" s="133" t="s">
        <v>136</v>
      </c>
      <c r="L131" s="31"/>
      <c r="M131" s="138" t="s">
        <v>1</v>
      </c>
      <c r="N131" s="139" t="s">
        <v>40</v>
      </c>
      <c r="P131" s="140">
        <f>O131*H131</f>
        <v>0</v>
      </c>
      <c r="Q131" s="140">
        <v>1.1E-4</v>
      </c>
      <c r="R131" s="140">
        <f>Q131*H131</f>
        <v>2.2000000000000001E-4</v>
      </c>
      <c r="S131" s="140">
        <v>0</v>
      </c>
      <c r="T131" s="141">
        <f>S131*H131</f>
        <v>0</v>
      </c>
      <c r="AR131" s="142" t="s">
        <v>137</v>
      </c>
      <c r="AT131" s="142" t="s">
        <v>132</v>
      </c>
      <c r="AU131" s="142" t="s">
        <v>85</v>
      </c>
      <c r="AY131" s="16" t="s">
        <v>129</v>
      </c>
      <c r="BE131" s="143">
        <f>IF(N131="základní",J131,0)</f>
        <v>0</v>
      </c>
      <c r="BF131" s="143">
        <f>IF(N131="snížená",J131,0)</f>
        <v>0</v>
      </c>
      <c r="BG131" s="143">
        <f>IF(N131="zákl. přenesená",J131,0)</f>
        <v>0</v>
      </c>
      <c r="BH131" s="143">
        <f>IF(N131="sníž. přenesená",J131,0)</f>
        <v>0</v>
      </c>
      <c r="BI131" s="143">
        <f>IF(N131="nulová",J131,0)</f>
        <v>0</v>
      </c>
      <c r="BJ131" s="16" t="s">
        <v>83</v>
      </c>
      <c r="BK131" s="143">
        <f>ROUND(I131*H131,2)</f>
        <v>0</v>
      </c>
      <c r="BL131" s="16" t="s">
        <v>137</v>
      </c>
      <c r="BM131" s="142" t="s">
        <v>447</v>
      </c>
    </row>
    <row r="132" spans="2:65" s="1" customFormat="1" ht="24.15" customHeight="1">
      <c r="B132" s="31"/>
      <c r="C132" s="144" t="s">
        <v>85</v>
      </c>
      <c r="D132" s="144" t="s">
        <v>139</v>
      </c>
      <c r="E132" s="145" t="s">
        <v>180</v>
      </c>
      <c r="F132" s="146" t="s">
        <v>181</v>
      </c>
      <c r="G132" s="147" t="s">
        <v>157</v>
      </c>
      <c r="H132" s="148">
        <v>2</v>
      </c>
      <c r="I132" s="149"/>
      <c r="J132" s="150">
        <f>ROUND(I132*H132,2)</f>
        <v>0</v>
      </c>
      <c r="K132" s="146" t="s">
        <v>136</v>
      </c>
      <c r="L132" s="151"/>
      <c r="M132" s="152" t="s">
        <v>1</v>
      </c>
      <c r="N132" s="153" t="s">
        <v>40</v>
      </c>
      <c r="P132" s="140">
        <f>O132*H132</f>
        <v>0</v>
      </c>
      <c r="Q132" s="140">
        <v>1.14E-2</v>
      </c>
      <c r="R132" s="140">
        <f>Q132*H132</f>
        <v>2.2800000000000001E-2</v>
      </c>
      <c r="S132" s="140">
        <v>0</v>
      </c>
      <c r="T132" s="141">
        <f>S132*H132</f>
        <v>0</v>
      </c>
      <c r="AR132" s="142" t="s">
        <v>142</v>
      </c>
      <c r="AT132" s="142" t="s">
        <v>139</v>
      </c>
      <c r="AU132" s="142" t="s">
        <v>85</v>
      </c>
      <c r="AY132" s="16" t="s">
        <v>129</v>
      </c>
      <c r="BE132" s="143">
        <f>IF(N132="základní",J132,0)</f>
        <v>0</v>
      </c>
      <c r="BF132" s="143">
        <f>IF(N132="snížená",J132,0)</f>
        <v>0</v>
      </c>
      <c r="BG132" s="143">
        <f>IF(N132="zákl. přenesená",J132,0)</f>
        <v>0</v>
      </c>
      <c r="BH132" s="143">
        <f>IF(N132="sníž. přenesená",J132,0)</f>
        <v>0</v>
      </c>
      <c r="BI132" s="143">
        <f>IF(N132="nulová",J132,0)</f>
        <v>0</v>
      </c>
      <c r="BJ132" s="16" t="s">
        <v>83</v>
      </c>
      <c r="BK132" s="143">
        <f>ROUND(I132*H132,2)</f>
        <v>0</v>
      </c>
      <c r="BL132" s="16" t="s">
        <v>137</v>
      </c>
      <c r="BM132" s="142" t="s">
        <v>448</v>
      </c>
    </row>
    <row r="133" spans="2:65" s="11" customFormat="1" ht="22.75" customHeight="1">
      <c r="B133" s="119"/>
      <c r="D133" s="120" t="s">
        <v>74</v>
      </c>
      <c r="E133" s="129" t="s">
        <v>183</v>
      </c>
      <c r="F133" s="129" t="s">
        <v>184</v>
      </c>
      <c r="I133" s="122"/>
      <c r="J133" s="130">
        <f>BK133</f>
        <v>0</v>
      </c>
      <c r="L133" s="119"/>
      <c r="M133" s="124"/>
      <c r="P133" s="125">
        <f>SUM(P134:P137)</f>
        <v>0</v>
      </c>
      <c r="R133" s="125">
        <f>SUM(R134:R137)</f>
        <v>0</v>
      </c>
      <c r="T133" s="126">
        <f>SUM(T134:T137)</f>
        <v>0</v>
      </c>
      <c r="AR133" s="120" t="s">
        <v>83</v>
      </c>
      <c r="AT133" s="127" t="s">
        <v>74</v>
      </c>
      <c r="AU133" s="127" t="s">
        <v>83</v>
      </c>
      <c r="AY133" s="120" t="s">
        <v>129</v>
      </c>
      <c r="BK133" s="128">
        <f>SUM(BK134:BK137)</f>
        <v>0</v>
      </c>
    </row>
    <row r="134" spans="2:65" s="1" customFormat="1" ht="24.15" customHeight="1">
      <c r="B134" s="31"/>
      <c r="C134" s="131" t="s">
        <v>130</v>
      </c>
      <c r="D134" s="131" t="s">
        <v>132</v>
      </c>
      <c r="E134" s="132" t="s">
        <v>186</v>
      </c>
      <c r="F134" s="133" t="s">
        <v>187</v>
      </c>
      <c r="G134" s="134" t="s">
        <v>135</v>
      </c>
      <c r="H134" s="135">
        <v>1.23</v>
      </c>
      <c r="I134" s="136"/>
      <c r="J134" s="137">
        <f>ROUND(I134*H134,2)</f>
        <v>0</v>
      </c>
      <c r="K134" s="133" t="s">
        <v>136</v>
      </c>
      <c r="L134" s="31"/>
      <c r="M134" s="138" t="s">
        <v>1</v>
      </c>
      <c r="N134" s="139" t="s">
        <v>40</v>
      </c>
      <c r="P134" s="140">
        <f>O134*H134</f>
        <v>0</v>
      </c>
      <c r="Q134" s="140">
        <v>0</v>
      </c>
      <c r="R134" s="140">
        <f>Q134*H134</f>
        <v>0</v>
      </c>
      <c r="S134" s="140">
        <v>0</v>
      </c>
      <c r="T134" s="141">
        <f>S134*H134</f>
        <v>0</v>
      </c>
      <c r="AR134" s="142" t="s">
        <v>137</v>
      </c>
      <c r="AT134" s="142" t="s">
        <v>132</v>
      </c>
      <c r="AU134" s="142" t="s">
        <v>85</v>
      </c>
      <c r="AY134" s="16" t="s">
        <v>129</v>
      </c>
      <c r="BE134" s="143">
        <f>IF(N134="základní",J134,0)</f>
        <v>0</v>
      </c>
      <c r="BF134" s="143">
        <f>IF(N134="snížená",J134,0)</f>
        <v>0</v>
      </c>
      <c r="BG134" s="143">
        <f>IF(N134="zákl. přenesená",J134,0)</f>
        <v>0</v>
      </c>
      <c r="BH134" s="143">
        <f>IF(N134="sníž. přenesená",J134,0)</f>
        <v>0</v>
      </c>
      <c r="BI134" s="143">
        <f>IF(N134="nulová",J134,0)</f>
        <v>0</v>
      </c>
      <c r="BJ134" s="16" t="s">
        <v>83</v>
      </c>
      <c r="BK134" s="143">
        <f>ROUND(I134*H134,2)</f>
        <v>0</v>
      </c>
      <c r="BL134" s="16" t="s">
        <v>137</v>
      </c>
      <c r="BM134" s="142" t="s">
        <v>188</v>
      </c>
    </row>
    <row r="135" spans="2:65" s="1" customFormat="1" ht="24.15" customHeight="1">
      <c r="B135" s="31"/>
      <c r="C135" s="131" t="s">
        <v>137</v>
      </c>
      <c r="D135" s="131" t="s">
        <v>132</v>
      </c>
      <c r="E135" s="132" t="s">
        <v>190</v>
      </c>
      <c r="F135" s="133" t="s">
        <v>191</v>
      </c>
      <c r="G135" s="134" t="s">
        <v>135</v>
      </c>
      <c r="H135" s="135">
        <v>1.23</v>
      </c>
      <c r="I135" s="136"/>
      <c r="J135" s="137">
        <f>ROUND(I135*H135,2)</f>
        <v>0</v>
      </c>
      <c r="K135" s="133" t="s">
        <v>136</v>
      </c>
      <c r="L135" s="31"/>
      <c r="M135" s="138" t="s">
        <v>1</v>
      </c>
      <c r="N135" s="139" t="s">
        <v>40</v>
      </c>
      <c r="P135" s="140">
        <f>O135*H135</f>
        <v>0</v>
      </c>
      <c r="Q135" s="140">
        <v>0</v>
      </c>
      <c r="R135" s="140">
        <f>Q135*H135</f>
        <v>0</v>
      </c>
      <c r="S135" s="140">
        <v>0</v>
      </c>
      <c r="T135" s="141">
        <f>S135*H135</f>
        <v>0</v>
      </c>
      <c r="AR135" s="142" t="s">
        <v>137</v>
      </c>
      <c r="AT135" s="142" t="s">
        <v>132</v>
      </c>
      <c r="AU135" s="142" t="s">
        <v>85</v>
      </c>
      <c r="AY135" s="16" t="s">
        <v>129</v>
      </c>
      <c r="BE135" s="143">
        <f>IF(N135="základní",J135,0)</f>
        <v>0</v>
      </c>
      <c r="BF135" s="143">
        <f>IF(N135="snížená",J135,0)</f>
        <v>0</v>
      </c>
      <c r="BG135" s="143">
        <f>IF(N135="zákl. přenesená",J135,0)</f>
        <v>0</v>
      </c>
      <c r="BH135" s="143">
        <f>IF(N135="sníž. přenesená",J135,0)</f>
        <v>0</v>
      </c>
      <c r="BI135" s="143">
        <f>IF(N135="nulová",J135,0)</f>
        <v>0</v>
      </c>
      <c r="BJ135" s="16" t="s">
        <v>83</v>
      </c>
      <c r="BK135" s="143">
        <f>ROUND(I135*H135,2)</f>
        <v>0</v>
      </c>
      <c r="BL135" s="16" t="s">
        <v>137</v>
      </c>
      <c r="BM135" s="142" t="s">
        <v>192</v>
      </c>
    </row>
    <row r="136" spans="2:65" s="1" customFormat="1" ht="24.15" customHeight="1">
      <c r="B136" s="31"/>
      <c r="C136" s="131" t="s">
        <v>159</v>
      </c>
      <c r="D136" s="131" t="s">
        <v>132</v>
      </c>
      <c r="E136" s="132" t="s">
        <v>194</v>
      </c>
      <c r="F136" s="133" t="s">
        <v>195</v>
      </c>
      <c r="G136" s="134" t="s">
        <v>135</v>
      </c>
      <c r="H136" s="135">
        <v>1.23</v>
      </c>
      <c r="I136" s="136"/>
      <c r="J136" s="137">
        <f>ROUND(I136*H136,2)</f>
        <v>0</v>
      </c>
      <c r="K136" s="133" t="s">
        <v>136</v>
      </c>
      <c r="L136" s="31"/>
      <c r="M136" s="138" t="s">
        <v>1</v>
      </c>
      <c r="N136" s="139" t="s">
        <v>40</v>
      </c>
      <c r="P136" s="140">
        <f>O136*H136</f>
        <v>0</v>
      </c>
      <c r="Q136" s="140">
        <v>0</v>
      </c>
      <c r="R136" s="140">
        <f>Q136*H136</f>
        <v>0</v>
      </c>
      <c r="S136" s="140">
        <v>0</v>
      </c>
      <c r="T136" s="141">
        <f>S136*H136</f>
        <v>0</v>
      </c>
      <c r="AR136" s="142" t="s">
        <v>137</v>
      </c>
      <c r="AT136" s="142" t="s">
        <v>132</v>
      </c>
      <c r="AU136" s="142" t="s">
        <v>85</v>
      </c>
      <c r="AY136" s="16" t="s">
        <v>129</v>
      </c>
      <c r="BE136" s="143">
        <f>IF(N136="základní",J136,0)</f>
        <v>0</v>
      </c>
      <c r="BF136" s="143">
        <f>IF(N136="snížená",J136,0)</f>
        <v>0</v>
      </c>
      <c r="BG136" s="143">
        <f>IF(N136="zákl. přenesená",J136,0)</f>
        <v>0</v>
      </c>
      <c r="BH136" s="143">
        <f>IF(N136="sníž. přenesená",J136,0)</f>
        <v>0</v>
      </c>
      <c r="BI136" s="143">
        <f>IF(N136="nulová",J136,0)</f>
        <v>0</v>
      </c>
      <c r="BJ136" s="16" t="s">
        <v>83</v>
      </c>
      <c r="BK136" s="143">
        <f>ROUND(I136*H136,2)</f>
        <v>0</v>
      </c>
      <c r="BL136" s="16" t="s">
        <v>137</v>
      </c>
      <c r="BM136" s="142" t="s">
        <v>196</v>
      </c>
    </row>
    <row r="137" spans="2:65" s="1" customFormat="1" ht="33" customHeight="1">
      <c r="B137" s="31"/>
      <c r="C137" s="131" t="s">
        <v>146</v>
      </c>
      <c r="D137" s="131" t="s">
        <v>132</v>
      </c>
      <c r="E137" s="132" t="s">
        <v>198</v>
      </c>
      <c r="F137" s="133" t="s">
        <v>199</v>
      </c>
      <c r="G137" s="134" t="s">
        <v>135</v>
      </c>
      <c r="H137" s="135">
        <v>2.706</v>
      </c>
      <c r="I137" s="136"/>
      <c r="J137" s="137">
        <f>ROUND(I137*H137,2)</f>
        <v>0</v>
      </c>
      <c r="K137" s="133" t="s">
        <v>136</v>
      </c>
      <c r="L137" s="31"/>
      <c r="M137" s="138" t="s">
        <v>1</v>
      </c>
      <c r="N137" s="139" t="s">
        <v>40</v>
      </c>
      <c r="P137" s="140">
        <f>O137*H137</f>
        <v>0</v>
      </c>
      <c r="Q137" s="140">
        <v>0</v>
      </c>
      <c r="R137" s="140">
        <f>Q137*H137</f>
        <v>0</v>
      </c>
      <c r="S137" s="140">
        <v>0</v>
      </c>
      <c r="T137" s="141">
        <f>S137*H137</f>
        <v>0</v>
      </c>
      <c r="AR137" s="142" t="s">
        <v>137</v>
      </c>
      <c r="AT137" s="142" t="s">
        <v>132</v>
      </c>
      <c r="AU137" s="142" t="s">
        <v>85</v>
      </c>
      <c r="AY137" s="16" t="s">
        <v>129</v>
      </c>
      <c r="BE137" s="143">
        <f>IF(N137="základní",J137,0)</f>
        <v>0</v>
      </c>
      <c r="BF137" s="143">
        <f>IF(N137="snížená",J137,0)</f>
        <v>0</v>
      </c>
      <c r="BG137" s="143">
        <f>IF(N137="zákl. přenesená",J137,0)</f>
        <v>0</v>
      </c>
      <c r="BH137" s="143">
        <f>IF(N137="sníž. přenesená",J137,0)</f>
        <v>0</v>
      </c>
      <c r="BI137" s="143">
        <f>IF(N137="nulová",J137,0)</f>
        <v>0</v>
      </c>
      <c r="BJ137" s="16" t="s">
        <v>83</v>
      </c>
      <c r="BK137" s="143">
        <f>ROUND(I137*H137,2)</f>
        <v>0</v>
      </c>
      <c r="BL137" s="16" t="s">
        <v>137</v>
      </c>
      <c r="BM137" s="142" t="s">
        <v>200</v>
      </c>
    </row>
    <row r="138" spans="2:65" s="11" customFormat="1" ht="25.9" customHeight="1">
      <c r="B138" s="119"/>
      <c r="D138" s="120" t="s">
        <v>74</v>
      </c>
      <c r="E138" s="121" t="s">
        <v>201</v>
      </c>
      <c r="F138" s="121" t="s">
        <v>202</v>
      </c>
      <c r="I138" s="122"/>
      <c r="J138" s="123">
        <f>BK138</f>
        <v>0</v>
      </c>
      <c r="L138" s="119"/>
      <c r="M138" s="124"/>
      <c r="P138" s="125">
        <f>P139+P141+P150+P174+P194+P200</f>
        <v>0</v>
      </c>
      <c r="R138" s="125">
        <f>R139+R141+R150+R174+R194+R200</f>
        <v>2.25320052</v>
      </c>
      <c r="T138" s="126">
        <f>T139+T141+T150+T174+T194+T200</f>
        <v>1.22978875</v>
      </c>
      <c r="AR138" s="120" t="s">
        <v>85</v>
      </c>
      <c r="AT138" s="127" t="s">
        <v>74</v>
      </c>
      <c r="AU138" s="127" t="s">
        <v>75</v>
      </c>
      <c r="AY138" s="120" t="s">
        <v>129</v>
      </c>
      <c r="BK138" s="128">
        <f>BK139+BK141+BK150+BK174+BK194+BK200</f>
        <v>0</v>
      </c>
    </row>
    <row r="139" spans="2:65" s="11" customFormat="1" ht="22.75" customHeight="1">
      <c r="B139" s="119"/>
      <c r="D139" s="120" t="s">
        <v>74</v>
      </c>
      <c r="E139" s="129" t="s">
        <v>203</v>
      </c>
      <c r="F139" s="129" t="s">
        <v>204</v>
      </c>
      <c r="I139" s="122"/>
      <c r="J139" s="130">
        <f>BK139</f>
        <v>0</v>
      </c>
      <c r="L139" s="119"/>
      <c r="M139" s="124"/>
      <c r="P139" s="125">
        <f>P140</f>
        <v>0</v>
      </c>
      <c r="R139" s="125">
        <f>R140</f>
        <v>0</v>
      </c>
      <c r="T139" s="126">
        <f>T140</f>
        <v>8.0000000000000004E-4</v>
      </c>
      <c r="AR139" s="120" t="s">
        <v>85</v>
      </c>
      <c r="AT139" s="127" t="s">
        <v>74</v>
      </c>
      <c r="AU139" s="127" t="s">
        <v>83</v>
      </c>
      <c r="AY139" s="120" t="s">
        <v>129</v>
      </c>
      <c r="BK139" s="128">
        <f>BK140</f>
        <v>0</v>
      </c>
    </row>
    <row r="140" spans="2:65" s="1" customFormat="1" ht="21.75" customHeight="1">
      <c r="B140" s="31"/>
      <c r="C140" s="131" t="s">
        <v>171</v>
      </c>
      <c r="D140" s="131" t="s">
        <v>132</v>
      </c>
      <c r="E140" s="132" t="s">
        <v>206</v>
      </c>
      <c r="F140" s="133" t="s">
        <v>207</v>
      </c>
      <c r="G140" s="134" t="s">
        <v>208</v>
      </c>
      <c r="H140" s="135">
        <v>1</v>
      </c>
      <c r="I140" s="136"/>
      <c r="J140" s="137">
        <f>ROUND(I140*H140,2)</f>
        <v>0</v>
      </c>
      <c r="K140" s="133" t="s">
        <v>1</v>
      </c>
      <c r="L140" s="31"/>
      <c r="M140" s="138" t="s">
        <v>1</v>
      </c>
      <c r="N140" s="139" t="s">
        <v>40</v>
      </c>
      <c r="P140" s="140">
        <f>O140*H140</f>
        <v>0</v>
      </c>
      <c r="Q140" s="140">
        <v>0</v>
      </c>
      <c r="R140" s="140">
        <f>Q140*H140</f>
        <v>0</v>
      </c>
      <c r="S140" s="140">
        <v>8.0000000000000004E-4</v>
      </c>
      <c r="T140" s="141">
        <f>S140*H140</f>
        <v>8.0000000000000004E-4</v>
      </c>
      <c r="AR140" s="142" t="s">
        <v>209</v>
      </c>
      <c r="AT140" s="142" t="s">
        <v>132</v>
      </c>
      <c r="AU140" s="142" t="s">
        <v>85</v>
      </c>
      <c r="AY140" s="16" t="s">
        <v>129</v>
      </c>
      <c r="BE140" s="143">
        <f>IF(N140="základní",J140,0)</f>
        <v>0</v>
      </c>
      <c r="BF140" s="143">
        <f>IF(N140="snížená",J140,0)</f>
        <v>0</v>
      </c>
      <c r="BG140" s="143">
        <f>IF(N140="zákl. přenesená",J140,0)</f>
        <v>0</v>
      </c>
      <c r="BH140" s="143">
        <f>IF(N140="sníž. přenesená",J140,0)</f>
        <v>0</v>
      </c>
      <c r="BI140" s="143">
        <f>IF(N140="nulová",J140,0)</f>
        <v>0</v>
      </c>
      <c r="BJ140" s="16" t="s">
        <v>83</v>
      </c>
      <c r="BK140" s="143">
        <f>ROUND(I140*H140,2)</f>
        <v>0</v>
      </c>
      <c r="BL140" s="16" t="s">
        <v>209</v>
      </c>
      <c r="BM140" s="142" t="s">
        <v>210</v>
      </c>
    </row>
    <row r="141" spans="2:65" s="11" customFormat="1" ht="22.75" customHeight="1">
      <c r="B141" s="119"/>
      <c r="D141" s="120" t="s">
        <v>74</v>
      </c>
      <c r="E141" s="129" t="s">
        <v>211</v>
      </c>
      <c r="F141" s="129" t="s">
        <v>212</v>
      </c>
      <c r="I141" s="122"/>
      <c r="J141" s="130">
        <f>BK141</f>
        <v>0</v>
      </c>
      <c r="L141" s="119"/>
      <c r="M141" s="124"/>
      <c r="P141" s="125">
        <f>SUM(P142:P149)</f>
        <v>0</v>
      </c>
      <c r="R141" s="125">
        <f>SUM(R142:R149)</f>
        <v>1.3577386800000002</v>
      </c>
      <c r="T141" s="126">
        <f>SUM(T142:T149)</f>
        <v>5.4759599999999999E-2</v>
      </c>
      <c r="AR141" s="120" t="s">
        <v>85</v>
      </c>
      <c r="AT141" s="127" t="s">
        <v>74</v>
      </c>
      <c r="AU141" s="127" t="s">
        <v>83</v>
      </c>
      <c r="AY141" s="120" t="s">
        <v>129</v>
      </c>
      <c r="BK141" s="128">
        <f>SUM(BK142:BK149)</f>
        <v>0</v>
      </c>
    </row>
    <row r="142" spans="2:65" s="1" customFormat="1" ht="24.15" customHeight="1">
      <c r="B142" s="31"/>
      <c r="C142" s="131" t="s">
        <v>142</v>
      </c>
      <c r="D142" s="131" t="s">
        <v>132</v>
      </c>
      <c r="E142" s="132" t="s">
        <v>213</v>
      </c>
      <c r="F142" s="133" t="s">
        <v>214</v>
      </c>
      <c r="G142" s="134" t="s">
        <v>150</v>
      </c>
      <c r="H142" s="135">
        <v>26.076000000000001</v>
      </c>
      <c r="I142" s="136"/>
      <c r="J142" s="137">
        <f>ROUND(I142*H142,2)</f>
        <v>0</v>
      </c>
      <c r="K142" s="133" t="s">
        <v>136</v>
      </c>
      <c r="L142" s="31"/>
      <c r="M142" s="138" t="s">
        <v>1</v>
      </c>
      <c r="N142" s="139" t="s">
        <v>40</v>
      </c>
      <c r="P142" s="140">
        <f>O142*H142</f>
        <v>0</v>
      </c>
      <c r="Q142" s="140">
        <v>0</v>
      </c>
      <c r="R142" s="140">
        <f>Q142*H142</f>
        <v>0</v>
      </c>
      <c r="S142" s="140">
        <v>2.0999999999999999E-3</v>
      </c>
      <c r="T142" s="141">
        <f>S142*H142</f>
        <v>5.4759599999999999E-2</v>
      </c>
      <c r="AR142" s="142" t="s">
        <v>209</v>
      </c>
      <c r="AT142" s="142" t="s">
        <v>132</v>
      </c>
      <c r="AU142" s="142" t="s">
        <v>85</v>
      </c>
      <c r="AY142" s="16" t="s">
        <v>129</v>
      </c>
      <c r="BE142" s="143">
        <f>IF(N142="základní",J142,0)</f>
        <v>0</v>
      </c>
      <c r="BF142" s="143">
        <f>IF(N142="snížená",J142,0)</f>
        <v>0</v>
      </c>
      <c r="BG142" s="143">
        <f>IF(N142="zákl. přenesená",J142,0)</f>
        <v>0</v>
      </c>
      <c r="BH142" s="143">
        <f>IF(N142="sníž. přenesená",J142,0)</f>
        <v>0</v>
      </c>
      <c r="BI142" s="143">
        <f>IF(N142="nulová",J142,0)</f>
        <v>0</v>
      </c>
      <c r="BJ142" s="16" t="s">
        <v>83</v>
      </c>
      <c r="BK142" s="143">
        <f>ROUND(I142*H142,2)</f>
        <v>0</v>
      </c>
      <c r="BL142" s="16" t="s">
        <v>209</v>
      </c>
      <c r="BM142" s="142" t="s">
        <v>215</v>
      </c>
    </row>
    <row r="143" spans="2:65" s="12" customFormat="1">
      <c r="B143" s="154"/>
      <c r="D143" s="155" t="s">
        <v>144</v>
      </c>
      <c r="E143" s="156" t="s">
        <v>1</v>
      </c>
      <c r="F143" s="157" t="s">
        <v>449</v>
      </c>
      <c r="H143" s="158">
        <v>26.076000000000001</v>
      </c>
      <c r="I143" s="159"/>
      <c r="L143" s="154"/>
      <c r="M143" s="160"/>
      <c r="T143" s="161"/>
      <c r="AT143" s="156" t="s">
        <v>144</v>
      </c>
      <c r="AU143" s="156" t="s">
        <v>85</v>
      </c>
      <c r="AV143" s="12" t="s">
        <v>85</v>
      </c>
      <c r="AW143" s="12" t="s">
        <v>31</v>
      </c>
      <c r="AX143" s="12" t="s">
        <v>83</v>
      </c>
      <c r="AY143" s="156" t="s">
        <v>129</v>
      </c>
    </row>
    <row r="144" spans="2:65" s="1" customFormat="1" ht="44.25" customHeight="1">
      <c r="B144" s="31"/>
      <c r="C144" s="131" t="s">
        <v>164</v>
      </c>
      <c r="D144" s="131" t="s">
        <v>132</v>
      </c>
      <c r="E144" s="132" t="s">
        <v>218</v>
      </c>
      <c r="F144" s="133" t="s">
        <v>416</v>
      </c>
      <c r="G144" s="134" t="s">
        <v>150</v>
      </c>
      <c r="H144" s="135">
        <v>26.076000000000001</v>
      </c>
      <c r="I144" s="136"/>
      <c r="J144" s="137">
        <f>ROUND(I144*H144,2)</f>
        <v>0</v>
      </c>
      <c r="K144" s="133" t="s">
        <v>1</v>
      </c>
      <c r="L144" s="31"/>
      <c r="M144" s="138" t="s">
        <v>1</v>
      </c>
      <c r="N144" s="139" t="s">
        <v>40</v>
      </c>
      <c r="P144" s="140">
        <f>O144*H144</f>
        <v>0</v>
      </c>
      <c r="Q144" s="140">
        <v>4.8930000000000001E-2</v>
      </c>
      <c r="R144" s="140">
        <f>Q144*H144</f>
        <v>1.2758986800000001</v>
      </c>
      <c r="S144" s="140">
        <v>0</v>
      </c>
      <c r="T144" s="141">
        <f>S144*H144</f>
        <v>0</v>
      </c>
      <c r="AR144" s="142" t="s">
        <v>209</v>
      </c>
      <c r="AT144" s="142" t="s">
        <v>132</v>
      </c>
      <c r="AU144" s="142" t="s">
        <v>85</v>
      </c>
      <c r="AY144" s="16" t="s">
        <v>129</v>
      </c>
      <c r="BE144" s="143">
        <f>IF(N144="základní",J144,0)</f>
        <v>0</v>
      </c>
      <c r="BF144" s="143">
        <f>IF(N144="snížená",J144,0)</f>
        <v>0</v>
      </c>
      <c r="BG144" s="143">
        <f>IF(N144="zákl. přenesená",J144,0)</f>
        <v>0</v>
      </c>
      <c r="BH144" s="143">
        <f>IF(N144="sníž. přenesená",J144,0)</f>
        <v>0</v>
      </c>
      <c r="BI144" s="143">
        <f>IF(N144="nulová",J144,0)</f>
        <v>0</v>
      </c>
      <c r="BJ144" s="16" t="s">
        <v>83</v>
      </c>
      <c r="BK144" s="143">
        <f>ROUND(I144*H144,2)</f>
        <v>0</v>
      </c>
      <c r="BL144" s="16" t="s">
        <v>209</v>
      </c>
      <c r="BM144" s="142" t="s">
        <v>220</v>
      </c>
    </row>
    <row r="145" spans="2:65" s="12" customFormat="1">
      <c r="B145" s="154"/>
      <c r="D145" s="155" t="s">
        <v>144</v>
      </c>
      <c r="E145" s="156" t="s">
        <v>1</v>
      </c>
      <c r="F145" s="157" t="s">
        <v>449</v>
      </c>
      <c r="H145" s="158">
        <v>26.076000000000001</v>
      </c>
      <c r="I145" s="159"/>
      <c r="L145" s="154"/>
      <c r="M145" s="160"/>
      <c r="T145" s="161"/>
      <c r="AT145" s="156" t="s">
        <v>144</v>
      </c>
      <c r="AU145" s="156" t="s">
        <v>85</v>
      </c>
      <c r="AV145" s="12" t="s">
        <v>85</v>
      </c>
      <c r="AW145" s="12" t="s">
        <v>31</v>
      </c>
      <c r="AX145" s="12" t="s">
        <v>83</v>
      </c>
      <c r="AY145" s="156" t="s">
        <v>129</v>
      </c>
    </row>
    <row r="146" spans="2:65" s="1" customFormat="1" ht="24.15" customHeight="1">
      <c r="B146" s="31"/>
      <c r="C146" s="131" t="s">
        <v>185</v>
      </c>
      <c r="D146" s="131" t="s">
        <v>132</v>
      </c>
      <c r="E146" s="132" t="s">
        <v>227</v>
      </c>
      <c r="F146" s="133" t="s">
        <v>228</v>
      </c>
      <c r="G146" s="134" t="s">
        <v>157</v>
      </c>
      <c r="H146" s="135">
        <v>8</v>
      </c>
      <c r="I146" s="136"/>
      <c r="J146" s="137">
        <f>ROUND(I146*H146,2)</f>
        <v>0</v>
      </c>
      <c r="K146" s="133" t="s">
        <v>136</v>
      </c>
      <c r="L146" s="31"/>
      <c r="M146" s="138" t="s">
        <v>1</v>
      </c>
      <c r="N146" s="139" t="s">
        <v>40</v>
      </c>
      <c r="P146" s="140">
        <f>O146*H146</f>
        <v>0</v>
      </c>
      <c r="Q146" s="140">
        <v>3.0000000000000001E-5</v>
      </c>
      <c r="R146" s="140">
        <f>Q146*H146</f>
        <v>2.4000000000000001E-4</v>
      </c>
      <c r="S146" s="140">
        <v>0</v>
      </c>
      <c r="T146" s="141">
        <f>S146*H146</f>
        <v>0</v>
      </c>
      <c r="AR146" s="142" t="s">
        <v>209</v>
      </c>
      <c r="AT146" s="142" t="s">
        <v>132</v>
      </c>
      <c r="AU146" s="142" t="s">
        <v>85</v>
      </c>
      <c r="AY146" s="16" t="s">
        <v>129</v>
      </c>
      <c r="BE146" s="143">
        <f>IF(N146="základní",J146,0)</f>
        <v>0</v>
      </c>
      <c r="BF146" s="143">
        <f>IF(N146="snížená",J146,0)</f>
        <v>0</v>
      </c>
      <c r="BG146" s="143">
        <f>IF(N146="zákl. přenesená",J146,0)</f>
        <v>0</v>
      </c>
      <c r="BH146" s="143">
        <f>IF(N146="sníž. přenesená",J146,0)</f>
        <v>0</v>
      </c>
      <c r="BI146" s="143">
        <f>IF(N146="nulová",J146,0)</f>
        <v>0</v>
      </c>
      <c r="BJ146" s="16" t="s">
        <v>83</v>
      </c>
      <c r="BK146" s="143">
        <f>ROUND(I146*H146,2)</f>
        <v>0</v>
      </c>
      <c r="BL146" s="16" t="s">
        <v>209</v>
      </c>
      <c r="BM146" s="142" t="s">
        <v>229</v>
      </c>
    </row>
    <row r="147" spans="2:65" s="1" customFormat="1" ht="24.15" customHeight="1">
      <c r="B147" s="31"/>
      <c r="C147" s="144" t="s">
        <v>189</v>
      </c>
      <c r="D147" s="144" t="s">
        <v>139</v>
      </c>
      <c r="E147" s="145" t="s">
        <v>231</v>
      </c>
      <c r="F147" s="146" t="s">
        <v>232</v>
      </c>
      <c r="G147" s="147" t="s">
        <v>157</v>
      </c>
      <c r="H147" s="148">
        <v>8</v>
      </c>
      <c r="I147" s="149"/>
      <c r="J147" s="150">
        <f>ROUND(I147*H147,2)</f>
        <v>0</v>
      </c>
      <c r="K147" s="146" t="s">
        <v>136</v>
      </c>
      <c r="L147" s="151"/>
      <c r="M147" s="152" t="s">
        <v>1</v>
      </c>
      <c r="N147" s="153" t="s">
        <v>40</v>
      </c>
      <c r="P147" s="140">
        <f>O147*H147</f>
        <v>0</v>
      </c>
      <c r="Q147" s="140">
        <v>1.0200000000000001E-2</v>
      </c>
      <c r="R147" s="140">
        <f>Q147*H147</f>
        <v>8.1600000000000006E-2</v>
      </c>
      <c r="S147" s="140">
        <v>0</v>
      </c>
      <c r="T147" s="141">
        <f>S147*H147</f>
        <v>0</v>
      </c>
      <c r="AR147" s="142" t="s">
        <v>233</v>
      </c>
      <c r="AT147" s="142" t="s">
        <v>139</v>
      </c>
      <c r="AU147" s="142" t="s">
        <v>85</v>
      </c>
      <c r="AY147" s="16" t="s">
        <v>129</v>
      </c>
      <c r="BE147" s="143">
        <f>IF(N147="základní",J147,0)</f>
        <v>0</v>
      </c>
      <c r="BF147" s="143">
        <f>IF(N147="snížená",J147,0)</f>
        <v>0</v>
      </c>
      <c r="BG147" s="143">
        <f>IF(N147="zákl. přenesená",J147,0)</f>
        <v>0</v>
      </c>
      <c r="BH147" s="143">
        <f>IF(N147="sníž. přenesená",J147,0)</f>
        <v>0</v>
      </c>
      <c r="BI147" s="143">
        <f>IF(N147="nulová",J147,0)</f>
        <v>0</v>
      </c>
      <c r="BJ147" s="16" t="s">
        <v>83</v>
      </c>
      <c r="BK147" s="143">
        <f>ROUND(I147*H147,2)</f>
        <v>0</v>
      </c>
      <c r="BL147" s="16" t="s">
        <v>209</v>
      </c>
      <c r="BM147" s="142" t="s">
        <v>234</v>
      </c>
    </row>
    <row r="148" spans="2:65" s="1" customFormat="1" ht="37.75" customHeight="1">
      <c r="B148" s="31"/>
      <c r="C148" s="131" t="s">
        <v>193</v>
      </c>
      <c r="D148" s="131" t="s">
        <v>132</v>
      </c>
      <c r="E148" s="132" t="s">
        <v>236</v>
      </c>
      <c r="F148" s="133" t="s">
        <v>237</v>
      </c>
      <c r="G148" s="134" t="s">
        <v>238</v>
      </c>
      <c r="H148" s="169"/>
      <c r="I148" s="136"/>
      <c r="J148" s="137">
        <f>ROUND(I148*H148,2)</f>
        <v>0</v>
      </c>
      <c r="K148" s="133" t="s">
        <v>1</v>
      </c>
      <c r="L148" s="31"/>
      <c r="M148" s="138" t="s">
        <v>1</v>
      </c>
      <c r="N148" s="139" t="s">
        <v>40</v>
      </c>
      <c r="P148" s="140">
        <f>O148*H148</f>
        <v>0</v>
      </c>
      <c r="Q148" s="140">
        <v>0</v>
      </c>
      <c r="R148" s="140">
        <f>Q148*H148</f>
        <v>0</v>
      </c>
      <c r="S148" s="140">
        <v>0</v>
      </c>
      <c r="T148" s="141">
        <f>S148*H148</f>
        <v>0</v>
      </c>
      <c r="AR148" s="142" t="s">
        <v>209</v>
      </c>
      <c r="AT148" s="142" t="s">
        <v>132</v>
      </c>
      <c r="AU148" s="142" t="s">
        <v>85</v>
      </c>
      <c r="AY148" s="16" t="s">
        <v>129</v>
      </c>
      <c r="BE148" s="143">
        <f>IF(N148="základní",J148,0)</f>
        <v>0</v>
      </c>
      <c r="BF148" s="143">
        <f>IF(N148="snížená",J148,0)</f>
        <v>0</v>
      </c>
      <c r="BG148" s="143">
        <f>IF(N148="zákl. přenesená",J148,0)</f>
        <v>0</v>
      </c>
      <c r="BH148" s="143">
        <f>IF(N148="sníž. přenesená",J148,0)</f>
        <v>0</v>
      </c>
      <c r="BI148" s="143">
        <f>IF(N148="nulová",J148,0)</f>
        <v>0</v>
      </c>
      <c r="BJ148" s="16" t="s">
        <v>83</v>
      </c>
      <c r="BK148" s="143">
        <f>ROUND(I148*H148,2)</f>
        <v>0</v>
      </c>
      <c r="BL148" s="16" t="s">
        <v>209</v>
      </c>
      <c r="BM148" s="142" t="s">
        <v>239</v>
      </c>
    </row>
    <row r="149" spans="2:65" s="12" customFormat="1">
      <c r="B149" s="154"/>
      <c r="D149" s="155" t="s">
        <v>144</v>
      </c>
      <c r="F149" s="157" t="s">
        <v>450</v>
      </c>
      <c r="H149" s="158">
        <v>13.58</v>
      </c>
      <c r="I149" s="159"/>
      <c r="L149" s="154"/>
      <c r="M149" s="160"/>
      <c r="T149" s="161"/>
      <c r="AT149" s="156" t="s">
        <v>144</v>
      </c>
      <c r="AU149" s="156" t="s">
        <v>85</v>
      </c>
      <c r="AV149" s="12" t="s">
        <v>85</v>
      </c>
      <c r="AW149" s="12" t="s">
        <v>4</v>
      </c>
      <c r="AX149" s="12" t="s">
        <v>83</v>
      </c>
      <c r="AY149" s="156" t="s">
        <v>129</v>
      </c>
    </row>
    <row r="150" spans="2:65" s="11" customFormat="1" ht="22.75" customHeight="1">
      <c r="B150" s="119"/>
      <c r="D150" s="120" t="s">
        <v>74</v>
      </c>
      <c r="E150" s="129" t="s">
        <v>241</v>
      </c>
      <c r="F150" s="129" t="s">
        <v>242</v>
      </c>
      <c r="I150" s="122"/>
      <c r="J150" s="130">
        <f>BK150</f>
        <v>0</v>
      </c>
      <c r="L150" s="119"/>
      <c r="M150" s="124"/>
      <c r="P150" s="125">
        <f>SUM(P151:P173)</f>
        <v>0</v>
      </c>
      <c r="R150" s="125">
        <f>SUM(R151:R173)</f>
        <v>3.6905880000000002E-2</v>
      </c>
      <c r="T150" s="126">
        <f>SUM(T151:T173)</f>
        <v>1.1742291499999999</v>
      </c>
      <c r="AR150" s="120" t="s">
        <v>85</v>
      </c>
      <c r="AT150" s="127" t="s">
        <v>74</v>
      </c>
      <c r="AU150" s="127" t="s">
        <v>83</v>
      </c>
      <c r="AY150" s="120" t="s">
        <v>129</v>
      </c>
      <c r="BK150" s="128">
        <f>SUM(BK151:BK173)</f>
        <v>0</v>
      </c>
    </row>
    <row r="151" spans="2:65" s="1" customFormat="1" ht="16.5" customHeight="1">
      <c r="B151" s="31"/>
      <c r="C151" s="131" t="s">
        <v>197</v>
      </c>
      <c r="D151" s="131" t="s">
        <v>132</v>
      </c>
      <c r="E151" s="132" t="s">
        <v>243</v>
      </c>
      <c r="F151" s="133" t="s">
        <v>244</v>
      </c>
      <c r="G151" s="134" t="s">
        <v>245</v>
      </c>
      <c r="H151" s="135">
        <v>7.97</v>
      </c>
      <c r="I151" s="136"/>
      <c r="J151" s="137">
        <f>ROUND(I151*H151,2)</f>
        <v>0</v>
      </c>
      <c r="K151" s="133" t="s">
        <v>1</v>
      </c>
      <c r="L151" s="31"/>
      <c r="M151" s="138" t="s">
        <v>1</v>
      </c>
      <c r="N151" s="139" t="s">
        <v>40</v>
      </c>
      <c r="P151" s="140">
        <f>O151*H151</f>
        <v>0</v>
      </c>
      <c r="Q151" s="140">
        <v>0</v>
      </c>
      <c r="R151" s="140">
        <f>Q151*H151</f>
        <v>0</v>
      </c>
      <c r="S151" s="140">
        <v>8.8099999999999998E-2</v>
      </c>
      <c r="T151" s="141">
        <f>S151*H151</f>
        <v>0.70215699999999992</v>
      </c>
      <c r="AR151" s="142" t="s">
        <v>209</v>
      </c>
      <c r="AT151" s="142" t="s">
        <v>132</v>
      </c>
      <c r="AU151" s="142" t="s">
        <v>85</v>
      </c>
      <c r="AY151" s="16" t="s">
        <v>129</v>
      </c>
      <c r="BE151" s="143">
        <f>IF(N151="základní",J151,0)</f>
        <v>0</v>
      </c>
      <c r="BF151" s="143">
        <f>IF(N151="snížená",J151,0)</f>
        <v>0</v>
      </c>
      <c r="BG151" s="143">
        <f>IF(N151="zákl. přenesená",J151,0)</f>
        <v>0</v>
      </c>
      <c r="BH151" s="143">
        <f>IF(N151="sníž. přenesená",J151,0)</f>
        <v>0</v>
      </c>
      <c r="BI151" s="143">
        <f>IF(N151="nulová",J151,0)</f>
        <v>0</v>
      </c>
      <c r="BJ151" s="16" t="s">
        <v>83</v>
      </c>
      <c r="BK151" s="143">
        <f>ROUND(I151*H151,2)</f>
        <v>0</v>
      </c>
      <c r="BL151" s="16" t="s">
        <v>209</v>
      </c>
      <c r="BM151" s="142" t="s">
        <v>246</v>
      </c>
    </row>
    <row r="152" spans="2:65" s="12" customFormat="1">
      <c r="B152" s="154"/>
      <c r="D152" s="155" t="s">
        <v>144</v>
      </c>
      <c r="E152" s="156" t="s">
        <v>1</v>
      </c>
      <c r="F152" s="157" t="s">
        <v>451</v>
      </c>
      <c r="H152" s="158">
        <v>7.97</v>
      </c>
      <c r="I152" s="159"/>
      <c r="L152" s="154"/>
      <c r="M152" s="160"/>
      <c r="T152" s="161"/>
      <c r="AT152" s="156" t="s">
        <v>144</v>
      </c>
      <c r="AU152" s="156" t="s">
        <v>85</v>
      </c>
      <c r="AV152" s="12" t="s">
        <v>85</v>
      </c>
      <c r="AW152" s="12" t="s">
        <v>31</v>
      </c>
      <c r="AX152" s="12" t="s">
        <v>83</v>
      </c>
      <c r="AY152" s="156" t="s">
        <v>129</v>
      </c>
    </row>
    <row r="153" spans="2:65" s="1" customFormat="1" ht="24.15" customHeight="1">
      <c r="B153" s="31"/>
      <c r="C153" s="131" t="s">
        <v>205</v>
      </c>
      <c r="D153" s="131" t="s">
        <v>132</v>
      </c>
      <c r="E153" s="132" t="s">
        <v>249</v>
      </c>
      <c r="F153" s="133" t="s">
        <v>250</v>
      </c>
      <c r="G153" s="134" t="s">
        <v>150</v>
      </c>
      <c r="H153" s="135">
        <v>5.5220000000000002</v>
      </c>
      <c r="I153" s="136"/>
      <c r="J153" s="137">
        <f>ROUND(I153*H153,2)</f>
        <v>0</v>
      </c>
      <c r="K153" s="133" t="s">
        <v>136</v>
      </c>
      <c r="L153" s="31"/>
      <c r="M153" s="138" t="s">
        <v>1</v>
      </c>
      <c r="N153" s="139" t="s">
        <v>40</v>
      </c>
      <c r="P153" s="140">
        <f>O153*H153</f>
        <v>0</v>
      </c>
      <c r="Q153" s="140">
        <v>0</v>
      </c>
      <c r="R153" s="140">
        <f>Q153*H153</f>
        <v>0</v>
      </c>
      <c r="S153" s="140">
        <v>2.4649999999999998E-2</v>
      </c>
      <c r="T153" s="141">
        <f>S153*H153</f>
        <v>0.1361173</v>
      </c>
      <c r="AR153" s="142" t="s">
        <v>209</v>
      </c>
      <c r="AT153" s="142" t="s">
        <v>132</v>
      </c>
      <c r="AU153" s="142" t="s">
        <v>85</v>
      </c>
      <c r="AY153" s="16" t="s">
        <v>129</v>
      </c>
      <c r="BE153" s="143">
        <f>IF(N153="základní",J153,0)</f>
        <v>0</v>
      </c>
      <c r="BF153" s="143">
        <f>IF(N153="snížená",J153,0)</f>
        <v>0</v>
      </c>
      <c r="BG153" s="143">
        <f>IF(N153="zákl. přenesená",J153,0)</f>
        <v>0</v>
      </c>
      <c r="BH153" s="143">
        <f>IF(N153="sníž. přenesená",J153,0)</f>
        <v>0</v>
      </c>
      <c r="BI153" s="143">
        <f>IF(N153="nulová",J153,0)</f>
        <v>0</v>
      </c>
      <c r="BJ153" s="16" t="s">
        <v>83</v>
      </c>
      <c r="BK153" s="143">
        <f>ROUND(I153*H153,2)</f>
        <v>0</v>
      </c>
      <c r="BL153" s="16" t="s">
        <v>209</v>
      </c>
      <c r="BM153" s="142" t="s">
        <v>251</v>
      </c>
    </row>
    <row r="154" spans="2:65" s="12" customFormat="1">
      <c r="B154" s="154"/>
      <c r="D154" s="155" t="s">
        <v>144</v>
      </c>
      <c r="E154" s="156" t="s">
        <v>1</v>
      </c>
      <c r="F154" s="157" t="s">
        <v>419</v>
      </c>
      <c r="H154" s="158">
        <v>3.1459999999999999</v>
      </c>
      <c r="I154" s="159"/>
      <c r="L154" s="154"/>
      <c r="M154" s="160"/>
      <c r="T154" s="161"/>
      <c r="AT154" s="156" t="s">
        <v>144</v>
      </c>
      <c r="AU154" s="156" t="s">
        <v>85</v>
      </c>
      <c r="AV154" s="12" t="s">
        <v>85</v>
      </c>
      <c r="AW154" s="12" t="s">
        <v>31</v>
      </c>
      <c r="AX154" s="12" t="s">
        <v>75</v>
      </c>
      <c r="AY154" s="156" t="s">
        <v>129</v>
      </c>
    </row>
    <row r="155" spans="2:65" s="12" customFormat="1">
      <c r="B155" s="154"/>
      <c r="D155" s="155" t="s">
        <v>144</v>
      </c>
      <c r="E155" s="156" t="s">
        <v>1</v>
      </c>
      <c r="F155" s="157" t="s">
        <v>420</v>
      </c>
      <c r="H155" s="158">
        <v>2.3759999999999999</v>
      </c>
      <c r="I155" s="159"/>
      <c r="L155" s="154"/>
      <c r="M155" s="160"/>
      <c r="T155" s="161"/>
      <c r="AT155" s="156" t="s">
        <v>144</v>
      </c>
      <c r="AU155" s="156" t="s">
        <v>85</v>
      </c>
      <c r="AV155" s="12" t="s">
        <v>85</v>
      </c>
      <c r="AW155" s="12" t="s">
        <v>31</v>
      </c>
      <c r="AX155" s="12" t="s">
        <v>75</v>
      </c>
      <c r="AY155" s="156" t="s">
        <v>129</v>
      </c>
    </row>
    <row r="156" spans="2:65" s="13" customFormat="1">
      <c r="B156" s="162"/>
      <c r="D156" s="155" t="s">
        <v>144</v>
      </c>
      <c r="E156" s="163" t="s">
        <v>1</v>
      </c>
      <c r="F156" s="164" t="s">
        <v>154</v>
      </c>
      <c r="H156" s="165">
        <v>5.5220000000000002</v>
      </c>
      <c r="I156" s="166"/>
      <c r="L156" s="162"/>
      <c r="M156" s="167"/>
      <c r="T156" s="168"/>
      <c r="AT156" s="163" t="s">
        <v>144</v>
      </c>
      <c r="AU156" s="163" t="s">
        <v>85</v>
      </c>
      <c r="AV156" s="13" t="s">
        <v>137</v>
      </c>
      <c r="AW156" s="13" t="s">
        <v>31</v>
      </c>
      <c r="AX156" s="13" t="s">
        <v>83</v>
      </c>
      <c r="AY156" s="163" t="s">
        <v>129</v>
      </c>
    </row>
    <row r="157" spans="2:65" s="1" customFormat="1" ht="24.15" customHeight="1">
      <c r="B157" s="31"/>
      <c r="C157" s="131" t="s">
        <v>8</v>
      </c>
      <c r="D157" s="131" t="s">
        <v>132</v>
      </c>
      <c r="E157" s="132" t="s">
        <v>256</v>
      </c>
      <c r="F157" s="133" t="s">
        <v>257</v>
      </c>
      <c r="G157" s="134" t="s">
        <v>150</v>
      </c>
      <c r="H157" s="135">
        <v>13.629</v>
      </c>
      <c r="I157" s="136"/>
      <c r="J157" s="137">
        <f>ROUND(I157*H157,2)</f>
        <v>0</v>
      </c>
      <c r="K157" s="133" t="s">
        <v>136</v>
      </c>
      <c r="L157" s="31"/>
      <c r="M157" s="138" t="s">
        <v>1</v>
      </c>
      <c r="N157" s="139" t="s">
        <v>40</v>
      </c>
      <c r="P157" s="140">
        <f>O157*H157</f>
        <v>0</v>
      </c>
      <c r="Q157" s="140">
        <v>0</v>
      </c>
      <c r="R157" s="140">
        <f>Q157*H157</f>
        <v>0</v>
      </c>
      <c r="S157" s="140">
        <v>2.4649999999999998E-2</v>
      </c>
      <c r="T157" s="141">
        <f>S157*H157</f>
        <v>0.33595484999999997</v>
      </c>
      <c r="AR157" s="142" t="s">
        <v>209</v>
      </c>
      <c r="AT157" s="142" t="s">
        <v>132</v>
      </c>
      <c r="AU157" s="142" t="s">
        <v>85</v>
      </c>
      <c r="AY157" s="16" t="s">
        <v>129</v>
      </c>
      <c r="BE157" s="143">
        <f>IF(N157="základní",J157,0)</f>
        <v>0</v>
      </c>
      <c r="BF157" s="143">
        <f>IF(N157="snížená",J157,0)</f>
        <v>0</v>
      </c>
      <c r="BG157" s="143">
        <f>IF(N157="zákl. přenesená",J157,0)</f>
        <v>0</v>
      </c>
      <c r="BH157" s="143">
        <f>IF(N157="sníž. přenesená",J157,0)</f>
        <v>0</v>
      </c>
      <c r="BI157" s="143">
        <f>IF(N157="nulová",J157,0)</f>
        <v>0</v>
      </c>
      <c r="BJ157" s="16" t="s">
        <v>83</v>
      </c>
      <c r="BK157" s="143">
        <f>ROUND(I157*H157,2)</f>
        <v>0</v>
      </c>
      <c r="BL157" s="16" t="s">
        <v>209</v>
      </c>
      <c r="BM157" s="142" t="s">
        <v>258</v>
      </c>
    </row>
    <row r="158" spans="2:65" s="12" customFormat="1">
      <c r="B158" s="154"/>
      <c r="D158" s="155" t="s">
        <v>144</v>
      </c>
      <c r="E158" s="156" t="s">
        <v>1</v>
      </c>
      <c r="F158" s="157" t="s">
        <v>452</v>
      </c>
      <c r="H158" s="158">
        <v>13.629</v>
      </c>
      <c r="I158" s="159"/>
      <c r="L158" s="154"/>
      <c r="M158" s="160"/>
      <c r="T158" s="161"/>
      <c r="AT158" s="156" t="s">
        <v>144</v>
      </c>
      <c r="AU158" s="156" t="s">
        <v>85</v>
      </c>
      <c r="AV158" s="12" t="s">
        <v>85</v>
      </c>
      <c r="AW158" s="12" t="s">
        <v>31</v>
      </c>
      <c r="AX158" s="12" t="s">
        <v>83</v>
      </c>
      <c r="AY158" s="156" t="s">
        <v>129</v>
      </c>
    </row>
    <row r="159" spans="2:65" s="1" customFormat="1" ht="24.15" customHeight="1">
      <c r="B159" s="31"/>
      <c r="C159" s="131" t="s">
        <v>209</v>
      </c>
      <c r="D159" s="131" t="s">
        <v>132</v>
      </c>
      <c r="E159" s="132" t="s">
        <v>285</v>
      </c>
      <c r="F159" s="133" t="s">
        <v>286</v>
      </c>
      <c r="G159" s="134" t="s">
        <v>150</v>
      </c>
      <c r="H159" s="135">
        <v>5.5220000000000002</v>
      </c>
      <c r="I159" s="136"/>
      <c r="J159" s="137">
        <f>ROUND(I159*H159,2)</f>
        <v>0</v>
      </c>
      <c r="K159" s="133" t="s">
        <v>136</v>
      </c>
      <c r="L159" s="31"/>
      <c r="M159" s="138" t="s">
        <v>1</v>
      </c>
      <c r="N159" s="139" t="s">
        <v>40</v>
      </c>
      <c r="P159" s="140">
        <f>O159*H159</f>
        <v>0</v>
      </c>
      <c r="Q159" s="140">
        <v>0</v>
      </c>
      <c r="R159" s="140">
        <f>Q159*H159</f>
        <v>0</v>
      </c>
      <c r="S159" s="140">
        <v>0</v>
      </c>
      <c r="T159" s="141">
        <f>S159*H159</f>
        <v>0</v>
      </c>
      <c r="AR159" s="142" t="s">
        <v>209</v>
      </c>
      <c r="AT159" s="142" t="s">
        <v>132</v>
      </c>
      <c r="AU159" s="142" t="s">
        <v>85</v>
      </c>
      <c r="AY159" s="16" t="s">
        <v>129</v>
      </c>
      <c r="BE159" s="143">
        <f>IF(N159="základní",J159,0)</f>
        <v>0</v>
      </c>
      <c r="BF159" s="143">
        <f>IF(N159="snížená",J159,0)</f>
        <v>0</v>
      </c>
      <c r="BG159" s="143">
        <f>IF(N159="zákl. přenesená",J159,0)</f>
        <v>0</v>
      </c>
      <c r="BH159" s="143">
        <f>IF(N159="sníž. přenesená",J159,0)</f>
        <v>0</v>
      </c>
      <c r="BI159" s="143">
        <f>IF(N159="nulová",J159,0)</f>
        <v>0</v>
      </c>
      <c r="BJ159" s="16" t="s">
        <v>83</v>
      </c>
      <c r="BK159" s="143">
        <f>ROUND(I159*H159,2)</f>
        <v>0</v>
      </c>
      <c r="BL159" s="16" t="s">
        <v>209</v>
      </c>
      <c r="BM159" s="142" t="s">
        <v>287</v>
      </c>
    </row>
    <row r="160" spans="2:65" s="1" customFormat="1" ht="16.5" customHeight="1">
      <c r="B160" s="31"/>
      <c r="C160" s="144" t="s">
        <v>221</v>
      </c>
      <c r="D160" s="144" t="s">
        <v>139</v>
      </c>
      <c r="E160" s="145" t="s">
        <v>289</v>
      </c>
      <c r="F160" s="146" t="s">
        <v>290</v>
      </c>
      <c r="G160" s="147" t="s">
        <v>150</v>
      </c>
      <c r="H160" s="148">
        <v>1.2150000000000001</v>
      </c>
      <c r="I160" s="149"/>
      <c r="J160" s="150">
        <f>ROUND(I160*H160,2)</f>
        <v>0</v>
      </c>
      <c r="K160" s="146" t="s">
        <v>1</v>
      </c>
      <c r="L160" s="151"/>
      <c r="M160" s="152" t="s">
        <v>1</v>
      </c>
      <c r="N160" s="153" t="s">
        <v>40</v>
      </c>
      <c r="P160" s="140">
        <f>O160*H160</f>
        <v>0</v>
      </c>
      <c r="Q160" s="140">
        <v>8.7600000000000004E-3</v>
      </c>
      <c r="R160" s="140">
        <f>Q160*H160</f>
        <v>1.0643400000000001E-2</v>
      </c>
      <c r="S160" s="140">
        <v>0</v>
      </c>
      <c r="T160" s="141">
        <f>S160*H160</f>
        <v>0</v>
      </c>
      <c r="AR160" s="142" t="s">
        <v>233</v>
      </c>
      <c r="AT160" s="142" t="s">
        <v>139</v>
      </c>
      <c r="AU160" s="142" t="s">
        <v>85</v>
      </c>
      <c r="AY160" s="16" t="s">
        <v>129</v>
      </c>
      <c r="BE160" s="143">
        <f>IF(N160="základní",J160,0)</f>
        <v>0</v>
      </c>
      <c r="BF160" s="143">
        <f>IF(N160="snížená",J160,0)</f>
        <v>0</v>
      </c>
      <c r="BG160" s="143">
        <f>IF(N160="zákl. přenesená",J160,0)</f>
        <v>0</v>
      </c>
      <c r="BH160" s="143">
        <f>IF(N160="sníž. přenesená",J160,0)</f>
        <v>0</v>
      </c>
      <c r="BI160" s="143">
        <f>IF(N160="nulová",J160,0)</f>
        <v>0</v>
      </c>
      <c r="BJ160" s="16" t="s">
        <v>83</v>
      </c>
      <c r="BK160" s="143">
        <f>ROUND(I160*H160,2)</f>
        <v>0</v>
      </c>
      <c r="BL160" s="16" t="s">
        <v>209</v>
      </c>
      <c r="BM160" s="142" t="s">
        <v>291</v>
      </c>
    </row>
    <row r="161" spans="2:65" s="14" customFormat="1">
      <c r="B161" s="170"/>
      <c r="D161" s="155" t="s">
        <v>144</v>
      </c>
      <c r="E161" s="171" t="s">
        <v>1</v>
      </c>
      <c r="F161" s="172" t="s">
        <v>292</v>
      </c>
      <c r="H161" s="171" t="s">
        <v>1</v>
      </c>
      <c r="I161" s="173"/>
      <c r="L161" s="170"/>
      <c r="M161" s="174"/>
      <c r="T161" s="175"/>
      <c r="AT161" s="171" t="s">
        <v>144</v>
      </c>
      <c r="AU161" s="171" t="s">
        <v>85</v>
      </c>
      <c r="AV161" s="14" t="s">
        <v>83</v>
      </c>
      <c r="AW161" s="14" t="s">
        <v>31</v>
      </c>
      <c r="AX161" s="14" t="s">
        <v>75</v>
      </c>
      <c r="AY161" s="171" t="s">
        <v>129</v>
      </c>
    </row>
    <row r="162" spans="2:65" s="12" customFormat="1">
      <c r="B162" s="154"/>
      <c r="D162" s="155" t="s">
        <v>144</v>
      </c>
      <c r="E162" s="156" t="s">
        <v>1</v>
      </c>
      <c r="F162" s="157" t="s">
        <v>422</v>
      </c>
      <c r="H162" s="158">
        <v>3.1459999999999999</v>
      </c>
      <c r="I162" s="159"/>
      <c r="L162" s="154"/>
      <c r="M162" s="160"/>
      <c r="T162" s="161"/>
      <c r="AT162" s="156" t="s">
        <v>144</v>
      </c>
      <c r="AU162" s="156" t="s">
        <v>85</v>
      </c>
      <c r="AV162" s="12" t="s">
        <v>85</v>
      </c>
      <c r="AW162" s="12" t="s">
        <v>31</v>
      </c>
      <c r="AX162" s="12" t="s">
        <v>75</v>
      </c>
      <c r="AY162" s="156" t="s">
        <v>129</v>
      </c>
    </row>
    <row r="163" spans="2:65" s="12" customFormat="1">
      <c r="B163" s="154"/>
      <c r="D163" s="155" t="s">
        <v>144</v>
      </c>
      <c r="E163" s="156" t="s">
        <v>1</v>
      </c>
      <c r="F163" s="157" t="s">
        <v>423</v>
      </c>
      <c r="H163" s="158">
        <v>2.3759999999999999</v>
      </c>
      <c r="I163" s="159"/>
      <c r="L163" s="154"/>
      <c r="M163" s="160"/>
      <c r="T163" s="161"/>
      <c r="AT163" s="156" t="s">
        <v>144</v>
      </c>
      <c r="AU163" s="156" t="s">
        <v>85</v>
      </c>
      <c r="AV163" s="12" t="s">
        <v>85</v>
      </c>
      <c r="AW163" s="12" t="s">
        <v>31</v>
      </c>
      <c r="AX163" s="12" t="s">
        <v>75</v>
      </c>
      <c r="AY163" s="156" t="s">
        <v>129</v>
      </c>
    </row>
    <row r="164" spans="2:65" s="13" customFormat="1">
      <c r="B164" s="162"/>
      <c r="D164" s="155" t="s">
        <v>144</v>
      </c>
      <c r="E164" s="163" t="s">
        <v>1</v>
      </c>
      <c r="F164" s="164" t="s">
        <v>154</v>
      </c>
      <c r="H164" s="165">
        <v>5.5220000000000002</v>
      </c>
      <c r="I164" s="166"/>
      <c r="L164" s="162"/>
      <c r="M164" s="167"/>
      <c r="T164" s="168"/>
      <c r="AT164" s="163" t="s">
        <v>144</v>
      </c>
      <c r="AU164" s="163" t="s">
        <v>85</v>
      </c>
      <c r="AV164" s="13" t="s">
        <v>137</v>
      </c>
      <c r="AW164" s="13" t="s">
        <v>31</v>
      </c>
      <c r="AX164" s="13" t="s">
        <v>83</v>
      </c>
      <c r="AY164" s="163" t="s">
        <v>129</v>
      </c>
    </row>
    <row r="165" spans="2:65" s="12" customFormat="1">
      <c r="B165" s="154"/>
      <c r="D165" s="155" t="s">
        <v>144</v>
      </c>
      <c r="F165" s="157" t="s">
        <v>424</v>
      </c>
      <c r="H165" s="158">
        <v>1.2150000000000001</v>
      </c>
      <c r="I165" s="159"/>
      <c r="L165" s="154"/>
      <c r="M165" s="160"/>
      <c r="T165" s="161"/>
      <c r="AT165" s="156" t="s">
        <v>144</v>
      </c>
      <c r="AU165" s="156" t="s">
        <v>85</v>
      </c>
      <c r="AV165" s="12" t="s">
        <v>85</v>
      </c>
      <c r="AW165" s="12" t="s">
        <v>4</v>
      </c>
      <c r="AX165" s="12" t="s">
        <v>83</v>
      </c>
      <c r="AY165" s="156" t="s">
        <v>129</v>
      </c>
    </row>
    <row r="166" spans="2:65" s="1" customFormat="1" ht="24.15" customHeight="1">
      <c r="B166" s="31"/>
      <c r="C166" s="131" t="s">
        <v>226</v>
      </c>
      <c r="D166" s="131" t="s">
        <v>132</v>
      </c>
      <c r="E166" s="132" t="s">
        <v>297</v>
      </c>
      <c r="F166" s="133" t="s">
        <v>298</v>
      </c>
      <c r="G166" s="134" t="s">
        <v>150</v>
      </c>
      <c r="H166" s="135">
        <v>13.629</v>
      </c>
      <c r="I166" s="136"/>
      <c r="J166" s="137">
        <f>ROUND(I166*H166,2)</f>
        <v>0</v>
      </c>
      <c r="K166" s="133" t="s">
        <v>136</v>
      </c>
      <c r="L166" s="31"/>
      <c r="M166" s="138" t="s">
        <v>1</v>
      </c>
      <c r="N166" s="139" t="s">
        <v>40</v>
      </c>
      <c r="P166" s="140">
        <f>O166*H166</f>
        <v>0</v>
      </c>
      <c r="Q166" s="140">
        <v>0</v>
      </c>
      <c r="R166" s="140">
        <f>Q166*H166</f>
        <v>0</v>
      </c>
      <c r="S166" s="140">
        <v>0</v>
      </c>
      <c r="T166" s="141">
        <f>S166*H166</f>
        <v>0</v>
      </c>
      <c r="AR166" s="142" t="s">
        <v>209</v>
      </c>
      <c r="AT166" s="142" t="s">
        <v>132</v>
      </c>
      <c r="AU166" s="142" t="s">
        <v>85</v>
      </c>
      <c r="AY166" s="16" t="s">
        <v>129</v>
      </c>
      <c r="BE166" s="143">
        <f>IF(N166="základní",J166,0)</f>
        <v>0</v>
      </c>
      <c r="BF166" s="143">
        <f>IF(N166="snížená",J166,0)</f>
        <v>0</v>
      </c>
      <c r="BG166" s="143">
        <f>IF(N166="zákl. přenesená",J166,0)</f>
        <v>0</v>
      </c>
      <c r="BH166" s="143">
        <f>IF(N166="sníž. přenesená",J166,0)</f>
        <v>0</v>
      </c>
      <c r="BI166" s="143">
        <f>IF(N166="nulová",J166,0)</f>
        <v>0</v>
      </c>
      <c r="BJ166" s="16" t="s">
        <v>83</v>
      </c>
      <c r="BK166" s="143">
        <f>ROUND(I166*H166,2)</f>
        <v>0</v>
      </c>
      <c r="BL166" s="16" t="s">
        <v>209</v>
      </c>
      <c r="BM166" s="142" t="s">
        <v>299</v>
      </c>
    </row>
    <row r="167" spans="2:65" s="1" customFormat="1" ht="16.5" customHeight="1">
      <c r="B167" s="31"/>
      <c r="C167" s="144" t="s">
        <v>230</v>
      </c>
      <c r="D167" s="144" t="s">
        <v>139</v>
      </c>
      <c r="E167" s="145" t="s">
        <v>289</v>
      </c>
      <c r="F167" s="146" t="s">
        <v>290</v>
      </c>
      <c r="G167" s="147" t="s">
        <v>150</v>
      </c>
      <c r="H167" s="148">
        <v>2.9980000000000002</v>
      </c>
      <c r="I167" s="149"/>
      <c r="J167" s="150">
        <f>ROUND(I167*H167,2)</f>
        <v>0</v>
      </c>
      <c r="K167" s="146" t="s">
        <v>1</v>
      </c>
      <c r="L167" s="151"/>
      <c r="M167" s="152" t="s">
        <v>1</v>
      </c>
      <c r="N167" s="153" t="s">
        <v>40</v>
      </c>
      <c r="P167" s="140">
        <f>O167*H167</f>
        <v>0</v>
      </c>
      <c r="Q167" s="140">
        <v>8.7600000000000004E-3</v>
      </c>
      <c r="R167" s="140">
        <f>Q167*H167</f>
        <v>2.6262480000000005E-2</v>
      </c>
      <c r="S167" s="140">
        <v>0</v>
      </c>
      <c r="T167" s="141">
        <f>S167*H167</f>
        <v>0</v>
      </c>
      <c r="AR167" s="142" t="s">
        <v>233</v>
      </c>
      <c r="AT167" s="142" t="s">
        <v>139</v>
      </c>
      <c r="AU167" s="142" t="s">
        <v>85</v>
      </c>
      <c r="AY167" s="16" t="s">
        <v>129</v>
      </c>
      <c r="BE167" s="143">
        <f>IF(N167="základní",J167,0)</f>
        <v>0</v>
      </c>
      <c r="BF167" s="143">
        <f>IF(N167="snížená",J167,0)</f>
        <v>0</v>
      </c>
      <c r="BG167" s="143">
        <f>IF(N167="zákl. přenesená",J167,0)</f>
        <v>0</v>
      </c>
      <c r="BH167" s="143">
        <f>IF(N167="sníž. přenesená",J167,0)</f>
        <v>0</v>
      </c>
      <c r="BI167" s="143">
        <f>IF(N167="nulová",J167,0)</f>
        <v>0</v>
      </c>
      <c r="BJ167" s="16" t="s">
        <v>83</v>
      </c>
      <c r="BK167" s="143">
        <f>ROUND(I167*H167,2)</f>
        <v>0</v>
      </c>
      <c r="BL167" s="16" t="s">
        <v>209</v>
      </c>
      <c r="BM167" s="142" t="s">
        <v>301</v>
      </c>
    </row>
    <row r="168" spans="2:65" s="14" customFormat="1">
      <c r="B168" s="170"/>
      <c r="D168" s="155" t="s">
        <v>144</v>
      </c>
      <c r="E168" s="171" t="s">
        <v>1</v>
      </c>
      <c r="F168" s="172" t="s">
        <v>292</v>
      </c>
      <c r="H168" s="171" t="s">
        <v>1</v>
      </c>
      <c r="I168" s="173"/>
      <c r="L168" s="170"/>
      <c r="M168" s="174"/>
      <c r="T168" s="175"/>
      <c r="AT168" s="171" t="s">
        <v>144</v>
      </c>
      <c r="AU168" s="171" t="s">
        <v>85</v>
      </c>
      <c r="AV168" s="14" t="s">
        <v>83</v>
      </c>
      <c r="AW168" s="14" t="s">
        <v>31</v>
      </c>
      <c r="AX168" s="14" t="s">
        <v>75</v>
      </c>
      <c r="AY168" s="171" t="s">
        <v>129</v>
      </c>
    </row>
    <row r="169" spans="2:65" s="12" customFormat="1">
      <c r="B169" s="154"/>
      <c r="D169" s="155" t="s">
        <v>144</v>
      </c>
      <c r="E169" s="156" t="s">
        <v>1</v>
      </c>
      <c r="F169" s="157" t="s">
        <v>453</v>
      </c>
      <c r="H169" s="158">
        <v>13.629</v>
      </c>
      <c r="I169" s="159"/>
      <c r="L169" s="154"/>
      <c r="M169" s="160"/>
      <c r="T169" s="161"/>
      <c r="AT169" s="156" t="s">
        <v>144</v>
      </c>
      <c r="AU169" s="156" t="s">
        <v>85</v>
      </c>
      <c r="AV169" s="12" t="s">
        <v>85</v>
      </c>
      <c r="AW169" s="12" t="s">
        <v>31</v>
      </c>
      <c r="AX169" s="12" t="s">
        <v>75</v>
      </c>
      <c r="AY169" s="156" t="s">
        <v>129</v>
      </c>
    </row>
    <row r="170" spans="2:65" s="13" customFormat="1">
      <c r="B170" s="162"/>
      <c r="D170" s="155" t="s">
        <v>144</v>
      </c>
      <c r="E170" s="163" t="s">
        <v>1</v>
      </c>
      <c r="F170" s="164" t="s">
        <v>154</v>
      </c>
      <c r="H170" s="165">
        <v>13.629</v>
      </c>
      <c r="I170" s="166"/>
      <c r="L170" s="162"/>
      <c r="M170" s="167"/>
      <c r="T170" s="168"/>
      <c r="AT170" s="163" t="s">
        <v>144</v>
      </c>
      <c r="AU170" s="163" t="s">
        <v>85</v>
      </c>
      <c r="AV170" s="13" t="s">
        <v>137</v>
      </c>
      <c r="AW170" s="13" t="s">
        <v>31</v>
      </c>
      <c r="AX170" s="13" t="s">
        <v>83</v>
      </c>
      <c r="AY170" s="163" t="s">
        <v>129</v>
      </c>
    </row>
    <row r="171" spans="2:65" s="12" customFormat="1">
      <c r="B171" s="154"/>
      <c r="D171" s="155" t="s">
        <v>144</v>
      </c>
      <c r="F171" s="157" t="s">
        <v>454</v>
      </c>
      <c r="H171" s="158">
        <v>2.9980000000000002</v>
      </c>
      <c r="I171" s="159"/>
      <c r="L171" s="154"/>
      <c r="M171" s="160"/>
      <c r="T171" s="161"/>
      <c r="AT171" s="156" t="s">
        <v>144</v>
      </c>
      <c r="AU171" s="156" t="s">
        <v>85</v>
      </c>
      <c r="AV171" s="12" t="s">
        <v>85</v>
      </c>
      <c r="AW171" s="12" t="s">
        <v>4</v>
      </c>
      <c r="AX171" s="12" t="s">
        <v>83</v>
      </c>
      <c r="AY171" s="156" t="s">
        <v>129</v>
      </c>
    </row>
    <row r="172" spans="2:65" s="1" customFormat="1" ht="24.15" customHeight="1">
      <c r="B172" s="31"/>
      <c r="C172" s="131" t="s">
        <v>235</v>
      </c>
      <c r="D172" s="131" t="s">
        <v>132</v>
      </c>
      <c r="E172" s="132" t="s">
        <v>305</v>
      </c>
      <c r="F172" s="133" t="s">
        <v>306</v>
      </c>
      <c r="G172" s="134" t="s">
        <v>238</v>
      </c>
      <c r="H172" s="169"/>
      <c r="I172" s="136"/>
      <c r="J172" s="137">
        <f>ROUND(I172*H172,2)</f>
        <v>0</v>
      </c>
      <c r="K172" s="133" t="s">
        <v>1</v>
      </c>
      <c r="L172" s="31"/>
      <c r="M172" s="138" t="s">
        <v>1</v>
      </c>
      <c r="N172" s="139" t="s">
        <v>40</v>
      </c>
      <c r="P172" s="140">
        <f>O172*H172</f>
        <v>0</v>
      </c>
      <c r="Q172" s="140">
        <v>0</v>
      </c>
      <c r="R172" s="140">
        <f>Q172*H172</f>
        <v>0</v>
      </c>
      <c r="S172" s="140">
        <v>0</v>
      </c>
      <c r="T172" s="141">
        <f>S172*H172</f>
        <v>0</v>
      </c>
      <c r="AR172" s="142" t="s">
        <v>209</v>
      </c>
      <c r="AT172" s="142" t="s">
        <v>132</v>
      </c>
      <c r="AU172" s="142" t="s">
        <v>85</v>
      </c>
      <c r="AY172" s="16" t="s">
        <v>129</v>
      </c>
      <c r="BE172" s="143">
        <f>IF(N172="základní",J172,0)</f>
        <v>0</v>
      </c>
      <c r="BF172" s="143">
        <f>IF(N172="snížená",J172,0)</f>
        <v>0</v>
      </c>
      <c r="BG172" s="143">
        <f>IF(N172="zákl. přenesená",J172,0)</f>
        <v>0</v>
      </c>
      <c r="BH172" s="143">
        <f>IF(N172="sníž. přenesená",J172,0)</f>
        <v>0</v>
      </c>
      <c r="BI172" s="143">
        <f>IF(N172="nulová",J172,0)</f>
        <v>0</v>
      </c>
      <c r="BJ172" s="16" t="s">
        <v>83</v>
      </c>
      <c r="BK172" s="143">
        <f>ROUND(I172*H172,2)</f>
        <v>0</v>
      </c>
      <c r="BL172" s="16" t="s">
        <v>209</v>
      </c>
      <c r="BM172" s="142" t="s">
        <v>307</v>
      </c>
    </row>
    <row r="173" spans="2:65" s="12" customFormat="1">
      <c r="B173" s="154"/>
      <c r="D173" s="155" t="s">
        <v>144</v>
      </c>
      <c r="F173" s="157" t="s">
        <v>455</v>
      </c>
      <c r="H173" s="158">
        <v>0.37</v>
      </c>
      <c r="I173" s="159"/>
      <c r="L173" s="154"/>
      <c r="M173" s="160"/>
      <c r="T173" s="161"/>
      <c r="AT173" s="156" t="s">
        <v>144</v>
      </c>
      <c r="AU173" s="156" t="s">
        <v>85</v>
      </c>
      <c r="AV173" s="12" t="s">
        <v>85</v>
      </c>
      <c r="AW173" s="12" t="s">
        <v>4</v>
      </c>
      <c r="AX173" s="12" t="s">
        <v>83</v>
      </c>
      <c r="AY173" s="156" t="s">
        <v>129</v>
      </c>
    </row>
    <row r="174" spans="2:65" s="11" customFormat="1" ht="22.75" customHeight="1">
      <c r="B174" s="119"/>
      <c r="D174" s="120" t="s">
        <v>74</v>
      </c>
      <c r="E174" s="129" t="s">
        <v>309</v>
      </c>
      <c r="F174" s="129" t="s">
        <v>310</v>
      </c>
      <c r="I174" s="122"/>
      <c r="J174" s="130">
        <f>BK174</f>
        <v>0</v>
      </c>
      <c r="L174" s="119"/>
      <c r="M174" s="124"/>
      <c r="P174" s="125">
        <f>SUM(P175:P193)</f>
        <v>0</v>
      </c>
      <c r="R174" s="125">
        <f>SUM(R175:R193)</f>
        <v>0.84057999999999999</v>
      </c>
      <c r="T174" s="126">
        <f>SUM(T175:T193)</f>
        <v>0</v>
      </c>
      <c r="AR174" s="120" t="s">
        <v>85</v>
      </c>
      <c r="AT174" s="127" t="s">
        <v>74</v>
      </c>
      <c r="AU174" s="127" t="s">
        <v>83</v>
      </c>
      <c r="AY174" s="120" t="s">
        <v>129</v>
      </c>
      <c r="BK174" s="128">
        <f>SUM(BK175:BK193)</f>
        <v>0</v>
      </c>
    </row>
    <row r="175" spans="2:65" s="1" customFormat="1" ht="24.15" customHeight="1">
      <c r="B175" s="31"/>
      <c r="C175" s="131" t="s">
        <v>7</v>
      </c>
      <c r="D175" s="131" t="s">
        <v>132</v>
      </c>
      <c r="E175" s="132" t="s">
        <v>312</v>
      </c>
      <c r="F175" s="133" t="s">
        <v>313</v>
      </c>
      <c r="G175" s="134" t="s">
        <v>314</v>
      </c>
      <c r="H175" s="135">
        <v>793</v>
      </c>
      <c r="I175" s="136"/>
      <c r="J175" s="137">
        <f>ROUND(I175*H175,2)</f>
        <v>0</v>
      </c>
      <c r="K175" s="133" t="s">
        <v>136</v>
      </c>
      <c r="L175" s="31"/>
      <c r="M175" s="138" t="s">
        <v>1</v>
      </c>
      <c r="N175" s="139" t="s">
        <v>40</v>
      </c>
      <c r="P175" s="140">
        <f>O175*H175</f>
        <v>0</v>
      </c>
      <c r="Q175" s="140">
        <v>6.0000000000000002E-5</v>
      </c>
      <c r="R175" s="140">
        <f>Q175*H175</f>
        <v>4.7580000000000004E-2</v>
      </c>
      <c r="S175" s="140">
        <v>0</v>
      </c>
      <c r="T175" s="141">
        <f>S175*H175</f>
        <v>0</v>
      </c>
      <c r="AR175" s="142" t="s">
        <v>209</v>
      </c>
      <c r="AT175" s="142" t="s">
        <v>132</v>
      </c>
      <c r="AU175" s="142" t="s">
        <v>85</v>
      </c>
      <c r="AY175" s="16" t="s">
        <v>129</v>
      </c>
      <c r="BE175" s="143">
        <f>IF(N175="základní",J175,0)</f>
        <v>0</v>
      </c>
      <c r="BF175" s="143">
        <f>IF(N175="snížená",J175,0)</f>
        <v>0</v>
      </c>
      <c r="BG175" s="143">
        <f>IF(N175="zákl. přenesená",J175,0)</f>
        <v>0</v>
      </c>
      <c r="BH175" s="143">
        <f>IF(N175="sníž. přenesená",J175,0)</f>
        <v>0</v>
      </c>
      <c r="BI175" s="143">
        <f>IF(N175="nulová",J175,0)</f>
        <v>0</v>
      </c>
      <c r="BJ175" s="16" t="s">
        <v>83</v>
      </c>
      <c r="BK175" s="143">
        <f>ROUND(I175*H175,2)</f>
        <v>0</v>
      </c>
      <c r="BL175" s="16" t="s">
        <v>209</v>
      </c>
      <c r="BM175" s="142" t="s">
        <v>315</v>
      </c>
    </row>
    <row r="176" spans="2:65" s="12" customFormat="1">
      <c r="B176" s="154"/>
      <c r="D176" s="155" t="s">
        <v>144</v>
      </c>
      <c r="F176" s="157" t="s">
        <v>456</v>
      </c>
      <c r="H176" s="158">
        <v>793</v>
      </c>
      <c r="I176" s="159"/>
      <c r="L176" s="154"/>
      <c r="M176" s="160"/>
      <c r="T176" s="161"/>
      <c r="AT176" s="156" t="s">
        <v>144</v>
      </c>
      <c r="AU176" s="156" t="s">
        <v>85</v>
      </c>
      <c r="AV176" s="12" t="s">
        <v>85</v>
      </c>
      <c r="AW176" s="12" t="s">
        <v>4</v>
      </c>
      <c r="AX176" s="12" t="s">
        <v>83</v>
      </c>
      <c r="AY176" s="156" t="s">
        <v>129</v>
      </c>
    </row>
    <row r="177" spans="2:65" s="1" customFormat="1" ht="24.15" customHeight="1">
      <c r="B177" s="31"/>
      <c r="C177" s="144" t="s">
        <v>248</v>
      </c>
      <c r="D177" s="144" t="s">
        <v>139</v>
      </c>
      <c r="E177" s="145" t="s">
        <v>318</v>
      </c>
      <c r="F177" s="146" t="s">
        <v>319</v>
      </c>
      <c r="G177" s="147" t="s">
        <v>135</v>
      </c>
      <c r="H177" s="148">
        <v>0.47</v>
      </c>
      <c r="I177" s="149"/>
      <c r="J177" s="150">
        <f>ROUND(I177*H177,2)</f>
        <v>0</v>
      </c>
      <c r="K177" s="146" t="s">
        <v>136</v>
      </c>
      <c r="L177" s="151"/>
      <c r="M177" s="152" t="s">
        <v>1</v>
      </c>
      <c r="N177" s="153" t="s">
        <v>40</v>
      </c>
      <c r="P177" s="140">
        <f>O177*H177</f>
        <v>0</v>
      </c>
      <c r="Q177" s="140">
        <v>1</v>
      </c>
      <c r="R177" s="140">
        <f>Q177*H177</f>
        <v>0.47</v>
      </c>
      <c r="S177" s="140">
        <v>0</v>
      </c>
      <c r="T177" s="141">
        <f>S177*H177</f>
        <v>0</v>
      </c>
      <c r="AR177" s="142" t="s">
        <v>233</v>
      </c>
      <c r="AT177" s="142" t="s">
        <v>139</v>
      </c>
      <c r="AU177" s="142" t="s">
        <v>85</v>
      </c>
      <c r="AY177" s="16" t="s">
        <v>129</v>
      </c>
      <c r="BE177" s="143">
        <f>IF(N177="základní",J177,0)</f>
        <v>0</v>
      </c>
      <c r="BF177" s="143">
        <f>IF(N177="snížená",J177,0)</f>
        <v>0</v>
      </c>
      <c r="BG177" s="143">
        <f>IF(N177="zákl. přenesená",J177,0)</f>
        <v>0</v>
      </c>
      <c r="BH177" s="143">
        <f>IF(N177="sníž. přenesená",J177,0)</f>
        <v>0</v>
      </c>
      <c r="BI177" s="143">
        <f>IF(N177="nulová",J177,0)</f>
        <v>0</v>
      </c>
      <c r="BJ177" s="16" t="s">
        <v>83</v>
      </c>
      <c r="BK177" s="143">
        <f>ROUND(I177*H177,2)</f>
        <v>0</v>
      </c>
      <c r="BL177" s="16" t="s">
        <v>209</v>
      </c>
      <c r="BM177" s="142" t="s">
        <v>320</v>
      </c>
    </row>
    <row r="178" spans="2:65" s="14" customFormat="1" ht="20">
      <c r="B178" s="170"/>
      <c r="D178" s="155" t="s">
        <v>144</v>
      </c>
      <c r="E178" s="171" t="s">
        <v>1</v>
      </c>
      <c r="F178" s="172" t="s">
        <v>321</v>
      </c>
      <c r="H178" s="171" t="s">
        <v>1</v>
      </c>
      <c r="I178" s="173"/>
      <c r="L178" s="170"/>
      <c r="M178" s="174"/>
      <c r="T178" s="175"/>
      <c r="AT178" s="171" t="s">
        <v>144</v>
      </c>
      <c r="AU178" s="171" t="s">
        <v>85</v>
      </c>
      <c r="AV178" s="14" t="s">
        <v>83</v>
      </c>
      <c r="AW178" s="14" t="s">
        <v>31</v>
      </c>
      <c r="AX178" s="14" t="s">
        <v>75</v>
      </c>
      <c r="AY178" s="171" t="s">
        <v>129</v>
      </c>
    </row>
    <row r="179" spans="2:65" s="12" customFormat="1">
      <c r="B179" s="154"/>
      <c r="D179" s="155" t="s">
        <v>144</v>
      </c>
      <c r="E179" s="156" t="s">
        <v>1</v>
      </c>
      <c r="F179" s="157" t="s">
        <v>457</v>
      </c>
      <c r="H179" s="158">
        <v>0.14899999999999999</v>
      </c>
      <c r="I179" s="159"/>
      <c r="L179" s="154"/>
      <c r="M179" s="160"/>
      <c r="T179" s="161"/>
      <c r="AT179" s="156" t="s">
        <v>144</v>
      </c>
      <c r="AU179" s="156" t="s">
        <v>85</v>
      </c>
      <c r="AV179" s="12" t="s">
        <v>85</v>
      </c>
      <c r="AW179" s="12" t="s">
        <v>31</v>
      </c>
      <c r="AX179" s="12" t="s">
        <v>75</v>
      </c>
      <c r="AY179" s="156" t="s">
        <v>129</v>
      </c>
    </row>
    <row r="180" spans="2:65" s="12" customFormat="1">
      <c r="B180" s="154"/>
      <c r="D180" s="155" t="s">
        <v>144</v>
      </c>
      <c r="E180" s="156" t="s">
        <v>1</v>
      </c>
      <c r="F180" s="157" t="s">
        <v>458</v>
      </c>
      <c r="H180" s="158">
        <v>0.13400000000000001</v>
      </c>
      <c r="I180" s="159"/>
      <c r="L180" s="154"/>
      <c r="M180" s="160"/>
      <c r="T180" s="161"/>
      <c r="AT180" s="156" t="s">
        <v>144</v>
      </c>
      <c r="AU180" s="156" t="s">
        <v>85</v>
      </c>
      <c r="AV180" s="12" t="s">
        <v>85</v>
      </c>
      <c r="AW180" s="12" t="s">
        <v>31</v>
      </c>
      <c r="AX180" s="12" t="s">
        <v>75</v>
      </c>
      <c r="AY180" s="156" t="s">
        <v>129</v>
      </c>
    </row>
    <row r="181" spans="2:65" s="12" customFormat="1">
      <c r="B181" s="154"/>
      <c r="D181" s="155" t="s">
        <v>144</v>
      </c>
      <c r="E181" s="156" t="s">
        <v>1</v>
      </c>
      <c r="F181" s="157" t="s">
        <v>459</v>
      </c>
      <c r="H181" s="158">
        <v>0.187</v>
      </c>
      <c r="I181" s="159"/>
      <c r="L181" s="154"/>
      <c r="M181" s="160"/>
      <c r="T181" s="161"/>
      <c r="AT181" s="156" t="s">
        <v>144</v>
      </c>
      <c r="AU181" s="156" t="s">
        <v>85</v>
      </c>
      <c r="AV181" s="12" t="s">
        <v>85</v>
      </c>
      <c r="AW181" s="12" t="s">
        <v>31</v>
      </c>
      <c r="AX181" s="12" t="s">
        <v>75</v>
      </c>
      <c r="AY181" s="156" t="s">
        <v>129</v>
      </c>
    </row>
    <row r="182" spans="2:65" s="13" customFormat="1">
      <c r="B182" s="162"/>
      <c r="D182" s="155" t="s">
        <v>144</v>
      </c>
      <c r="E182" s="163" t="s">
        <v>1</v>
      </c>
      <c r="F182" s="164" t="s">
        <v>154</v>
      </c>
      <c r="H182" s="165">
        <v>0.47000000000000003</v>
      </c>
      <c r="I182" s="166"/>
      <c r="L182" s="162"/>
      <c r="M182" s="167"/>
      <c r="T182" s="168"/>
      <c r="AT182" s="163" t="s">
        <v>144</v>
      </c>
      <c r="AU182" s="163" t="s">
        <v>85</v>
      </c>
      <c r="AV182" s="13" t="s">
        <v>137</v>
      </c>
      <c r="AW182" s="13" t="s">
        <v>31</v>
      </c>
      <c r="AX182" s="13" t="s">
        <v>83</v>
      </c>
      <c r="AY182" s="163" t="s">
        <v>129</v>
      </c>
    </row>
    <row r="183" spans="2:65" s="1" customFormat="1" ht="21.75" customHeight="1">
      <c r="B183" s="31"/>
      <c r="C183" s="144" t="s">
        <v>255</v>
      </c>
      <c r="D183" s="144" t="s">
        <v>139</v>
      </c>
      <c r="E183" s="145" t="s">
        <v>326</v>
      </c>
      <c r="F183" s="146" t="s">
        <v>327</v>
      </c>
      <c r="G183" s="147" t="s">
        <v>135</v>
      </c>
      <c r="H183" s="148">
        <v>2.4E-2</v>
      </c>
      <c r="I183" s="149"/>
      <c r="J183" s="150">
        <f>ROUND(I183*H183,2)</f>
        <v>0</v>
      </c>
      <c r="K183" s="146" t="s">
        <v>136</v>
      </c>
      <c r="L183" s="151"/>
      <c r="M183" s="152" t="s">
        <v>1</v>
      </c>
      <c r="N183" s="153" t="s">
        <v>40</v>
      </c>
      <c r="P183" s="140">
        <f>O183*H183</f>
        <v>0</v>
      </c>
      <c r="Q183" s="140">
        <v>1</v>
      </c>
      <c r="R183" s="140">
        <f>Q183*H183</f>
        <v>2.4E-2</v>
      </c>
      <c r="S183" s="140">
        <v>0</v>
      </c>
      <c r="T183" s="141">
        <f>S183*H183</f>
        <v>0</v>
      </c>
      <c r="AR183" s="142" t="s">
        <v>233</v>
      </c>
      <c r="AT183" s="142" t="s">
        <v>139</v>
      </c>
      <c r="AU183" s="142" t="s">
        <v>85</v>
      </c>
      <c r="AY183" s="16" t="s">
        <v>129</v>
      </c>
      <c r="BE183" s="143">
        <f>IF(N183="základní",J183,0)</f>
        <v>0</v>
      </c>
      <c r="BF183" s="143">
        <f>IF(N183="snížená",J183,0)</f>
        <v>0</v>
      </c>
      <c r="BG183" s="143">
        <f>IF(N183="zákl. přenesená",J183,0)</f>
        <v>0</v>
      </c>
      <c r="BH183" s="143">
        <f>IF(N183="sníž. přenesená",J183,0)</f>
        <v>0</v>
      </c>
      <c r="BI183" s="143">
        <f>IF(N183="nulová",J183,0)</f>
        <v>0</v>
      </c>
      <c r="BJ183" s="16" t="s">
        <v>83</v>
      </c>
      <c r="BK183" s="143">
        <f>ROUND(I183*H183,2)</f>
        <v>0</v>
      </c>
      <c r="BL183" s="16" t="s">
        <v>209</v>
      </c>
      <c r="BM183" s="142" t="s">
        <v>328</v>
      </c>
    </row>
    <row r="184" spans="2:65" s="14" customFormat="1" ht="20">
      <c r="B184" s="170"/>
      <c r="D184" s="155" t="s">
        <v>144</v>
      </c>
      <c r="E184" s="171" t="s">
        <v>1</v>
      </c>
      <c r="F184" s="172" t="s">
        <v>321</v>
      </c>
      <c r="H184" s="171" t="s">
        <v>1</v>
      </c>
      <c r="I184" s="173"/>
      <c r="L184" s="170"/>
      <c r="M184" s="174"/>
      <c r="T184" s="175"/>
      <c r="AT184" s="171" t="s">
        <v>144</v>
      </c>
      <c r="AU184" s="171" t="s">
        <v>85</v>
      </c>
      <c r="AV184" s="14" t="s">
        <v>83</v>
      </c>
      <c r="AW184" s="14" t="s">
        <v>31</v>
      </c>
      <c r="AX184" s="14" t="s">
        <v>75</v>
      </c>
      <c r="AY184" s="171" t="s">
        <v>129</v>
      </c>
    </row>
    <row r="185" spans="2:65" s="12" customFormat="1">
      <c r="B185" s="154"/>
      <c r="D185" s="155" t="s">
        <v>144</v>
      </c>
      <c r="E185" s="156" t="s">
        <v>1</v>
      </c>
      <c r="F185" s="157" t="s">
        <v>460</v>
      </c>
      <c r="H185" s="158">
        <v>2.4E-2</v>
      </c>
      <c r="I185" s="159"/>
      <c r="L185" s="154"/>
      <c r="M185" s="160"/>
      <c r="T185" s="161"/>
      <c r="AT185" s="156" t="s">
        <v>144</v>
      </c>
      <c r="AU185" s="156" t="s">
        <v>85</v>
      </c>
      <c r="AV185" s="12" t="s">
        <v>85</v>
      </c>
      <c r="AW185" s="12" t="s">
        <v>31</v>
      </c>
      <c r="AX185" s="12" t="s">
        <v>75</v>
      </c>
      <c r="AY185" s="156" t="s">
        <v>129</v>
      </c>
    </row>
    <row r="186" spans="2:65" s="13" customFormat="1">
      <c r="B186" s="162"/>
      <c r="D186" s="155" t="s">
        <v>144</v>
      </c>
      <c r="E186" s="163" t="s">
        <v>1</v>
      </c>
      <c r="F186" s="164" t="s">
        <v>154</v>
      </c>
      <c r="H186" s="165">
        <v>2.4E-2</v>
      </c>
      <c r="I186" s="166"/>
      <c r="L186" s="162"/>
      <c r="M186" s="167"/>
      <c r="T186" s="168"/>
      <c r="AT186" s="163" t="s">
        <v>144</v>
      </c>
      <c r="AU186" s="163" t="s">
        <v>85</v>
      </c>
      <c r="AV186" s="13" t="s">
        <v>137</v>
      </c>
      <c r="AW186" s="13" t="s">
        <v>31</v>
      </c>
      <c r="AX186" s="13" t="s">
        <v>83</v>
      </c>
      <c r="AY186" s="163" t="s">
        <v>129</v>
      </c>
    </row>
    <row r="187" spans="2:65" s="1" customFormat="1" ht="24.15" customHeight="1">
      <c r="B187" s="31"/>
      <c r="C187" s="144" t="s">
        <v>260</v>
      </c>
      <c r="D187" s="144" t="s">
        <v>139</v>
      </c>
      <c r="E187" s="145" t="s">
        <v>331</v>
      </c>
      <c r="F187" s="146" t="s">
        <v>332</v>
      </c>
      <c r="G187" s="147" t="s">
        <v>135</v>
      </c>
      <c r="H187" s="148">
        <v>0.26400000000000001</v>
      </c>
      <c r="I187" s="149"/>
      <c r="J187" s="150">
        <f>ROUND(I187*H187,2)</f>
        <v>0</v>
      </c>
      <c r="K187" s="146" t="s">
        <v>1</v>
      </c>
      <c r="L187" s="151"/>
      <c r="M187" s="152" t="s">
        <v>1</v>
      </c>
      <c r="N187" s="153" t="s">
        <v>40</v>
      </c>
      <c r="P187" s="140">
        <f>O187*H187</f>
        <v>0</v>
      </c>
      <c r="Q187" s="140">
        <v>1</v>
      </c>
      <c r="R187" s="140">
        <f>Q187*H187</f>
        <v>0.26400000000000001</v>
      </c>
      <c r="S187" s="140">
        <v>0</v>
      </c>
      <c r="T187" s="141">
        <f>S187*H187</f>
        <v>0</v>
      </c>
      <c r="AR187" s="142" t="s">
        <v>233</v>
      </c>
      <c r="AT187" s="142" t="s">
        <v>139</v>
      </c>
      <c r="AU187" s="142" t="s">
        <v>85</v>
      </c>
      <c r="AY187" s="16" t="s">
        <v>129</v>
      </c>
      <c r="BE187" s="143">
        <f>IF(N187="základní",J187,0)</f>
        <v>0</v>
      </c>
      <c r="BF187" s="143">
        <f>IF(N187="snížená",J187,0)</f>
        <v>0</v>
      </c>
      <c r="BG187" s="143">
        <f>IF(N187="zákl. přenesená",J187,0)</f>
        <v>0</v>
      </c>
      <c r="BH187" s="143">
        <f>IF(N187="sníž. přenesená",J187,0)</f>
        <v>0</v>
      </c>
      <c r="BI187" s="143">
        <f>IF(N187="nulová",J187,0)</f>
        <v>0</v>
      </c>
      <c r="BJ187" s="16" t="s">
        <v>83</v>
      </c>
      <c r="BK187" s="143">
        <f>ROUND(I187*H187,2)</f>
        <v>0</v>
      </c>
      <c r="BL187" s="16" t="s">
        <v>209</v>
      </c>
      <c r="BM187" s="142" t="s">
        <v>333</v>
      </c>
    </row>
    <row r="188" spans="2:65" s="14" customFormat="1" ht="20">
      <c r="B188" s="170"/>
      <c r="D188" s="155" t="s">
        <v>144</v>
      </c>
      <c r="E188" s="171" t="s">
        <v>1</v>
      </c>
      <c r="F188" s="172" t="s">
        <v>321</v>
      </c>
      <c r="H188" s="171" t="s">
        <v>1</v>
      </c>
      <c r="I188" s="173"/>
      <c r="L188" s="170"/>
      <c r="M188" s="174"/>
      <c r="T188" s="175"/>
      <c r="AT188" s="171" t="s">
        <v>144</v>
      </c>
      <c r="AU188" s="171" t="s">
        <v>85</v>
      </c>
      <c r="AV188" s="14" t="s">
        <v>83</v>
      </c>
      <c r="AW188" s="14" t="s">
        <v>31</v>
      </c>
      <c r="AX188" s="14" t="s">
        <v>75</v>
      </c>
      <c r="AY188" s="171" t="s">
        <v>129</v>
      </c>
    </row>
    <row r="189" spans="2:65" s="12" customFormat="1">
      <c r="B189" s="154"/>
      <c r="D189" s="155" t="s">
        <v>144</v>
      </c>
      <c r="E189" s="156" t="s">
        <v>1</v>
      </c>
      <c r="F189" s="157" t="s">
        <v>461</v>
      </c>
      <c r="H189" s="158">
        <v>0.26400000000000001</v>
      </c>
      <c r="I189" s="159"/>
      <c r="L189" s="154"/>
      <c r="M189" s="160"/>
      <c r="T189" s="161"/>
      <c r="AT189" s="156" t="s">
        <v>144</v>
      </c>
      <c r="AU189" s="156" t="s">
        <v>85</v>
      </c>
      <c r="AV189" s="12" t="s">
        <v>85</v>
      </c>
      <c r="AW189" s="12" t="s">
        <v>31</v>
      </c>
      <c r="AX189" s="12" t="s">
        <v>75</v>
      </c>
      <c r="AY189" s="156" t="s">
        <v>129</v>
      </c>
    </row>
    <row r="190" spans="2:65" s="13" customFormat="1">
      <c r="B190" s="162"/>
      <c r="D190" s="155" t="s">
        <v>144</v>
      </c>
      <c r="E190" s="163" t="s">
        <v>1</v>
      </c>
      <c r="F190" s="164" t="s">
        <v>154</v>
      </c>
      <c r="H190" s="165">
        <v>0.26400000000000001</v>
      </c>
      <c r="I190" s="166"/>
      <c r="L190" s="162"/>
      <c r="M190" s="167"/>
      <c r="T190" s="168"/>
      <c r="AT190" s="163" t="s">
        <v>144</v>
      </c>
      <c r="AU190" s="163" t="s">
        <v>85</v>
      </c>
      <c r="AV190" s="13" t="s">
        <v>137</v>
      </c>
      <c r="AW190" s="13" t="s">
        <v>31</v>
      </c>
      <c r="AX190" s="13" t="s">
        <v>83</v>
      </c>
      <c r="AY190" s="163" t="s">
        <v>129</v>
      </c>
    </row>
    <row r="191" spans="2:65" s="1" customFormat="1" ht="24.15" customHeight="1">
      <c r="B191" s="31"/>
      <c r="C191" s="144" t="s">
        <v>264</v>
      </c>
      <c r="D191" s="144" t="s">
        <v>139</v>
      </c>
      <c r="E191" s="145" t="s">
        <v>337</v>
      </c>
      <c r="F191" s="146" t="s">
        <v>435</v>
      </c>
      <c r="G191" s="147" t="s">
        <v>135</v>
      </c>
      <c r="H191" s="148">
        <v>3.5000000000000003E-2</v>
      </c>
      <c r="I191" s="149"/>
      <c r="J191" s="150">
        <f>ROUND(I191*H191,2)</f>
        <v>0</v>
      </c>
      <c r="K191" s="146" t="s">
        <v>1</v>
      </c>
      <c r="L191" s="151"/>
      <c r="M191" s="152" t="s">
        <v>1</v>
      </c>
      <c r="N191" s="153" t="s">
        <v>40</v>
      </c>
      <c r="P191" s="140">
        <f>O191*H191</f>
        <v>0</v>
      </c>
      <c r="Q191" s="140">
        <v>1</v>
      </c>
      <c r="R191" s="140">
        <f>Q191*H191</f>
        <v>3.5000000000000003E-2</v>
      </c>
      <c r="S191" s="140">
        <v>0</v>
      </c>
      <c r="T191" s="141">
        <f>S191*H191</f>
        <v>0</v>
      </c>
      <c r="AR191" s="142" t="s">
        <v>233</v>
      </c>
      <c r="AT191" s="142" t="s">
        <v>139</v>
      </c>
      <c r="AU191" s="142" t="s">
        <v>85</v>
      </c>
      <c r="AY191" s="16" t="s">
        <v>129</v>
      </c>
      <c r="BE191" s="143">
        <f>IF(N191="základní",J191,0)</f>
        <v>0</v>
      </c>
      <c r="BF191" s="143">
        <f>IF(N191="snížená",J191,0)</f>
        <v>0</v>
      </c>
      <c r="BG191" s="143">
        <f>IF(N191="zákl. přenesená",J191,0)</f>
        <v>0</v>
      </c>
      <c r="BH191" s="143">
        <f>IF(N191="sníž. přenesená",J191,0)</f>
        <v>0</v>
      </c>
      <c r="BI191" s="143">
        <f>IF(N191="nulová",J191,0)</f>
        <v>0</v>
      </c>
      <c r="BJ191" s="16" t="s">
        <v>83</v>
      </c>
      <c r="BK191" s="143">
        <f>ROUND(I191*H191,2)</f>
        <v>0</v>
      </c>
      <c r="BL191" s="16" t="s">
        <v>209</v>
      </c>
      <c r="BM191" s="142" t="s">
        <v>436</v>
      </c>
    </row>
    <row r="192" spans="2:65" s="14" customFormat="1" ht="20">
      <c r="B192" s="170"/>
      <c r="D192" s="155" t="s">
        <v>144</v>
      </c>
      <c r="E192" s="171" t="s">
        <v>1</v>
      </c>
      <c r="F192" s="172" t="s">
        <v>321</v>
      </c>
      <c r="H192" s="171" t="s">
        <v>1</v>
      </c>
      <c r="I192" s="173"/>
      <c r="L192" s="170"/>
      <c r="M192" s="174"/>
      <c r="T192" s="175"/>
      <c r="AT192" s="171" t="s">
        <v>144</v>
      </c>
      <c r="AU192" s="171" t="s">
        <v>85</v>
      </c>
      <c r="AV192" s="14" t="s">
        <v>83</v>
      </c>
      <c r="AW192" s="14" t="s">
        <v>31</v>
      </c>
      <c r="AX192" s="14" t="s">
        <v>75</v>
      </c>
      <c r="AY192" s="171" t="s">
        <v>129</v>
      </c>
    </row>
    <row r="193" spans="2:65" s="12" customFormat="1">
      <c r="B193" s="154"/>
      <c r="D193" s="155" t="s">
        <v>144</v>
      </c>
      <c r="E193" s="156" t="s">
        <v>1</v>
      </c>
      <c r="F193" s="157" t="s">
        <v>462</v>
      </c>
      <c r="H193" s="158">
        <v>3.5000000000000003E-2</v>
      </c>
      <c r="I193" s="159"/>
      <c r="L193" s="154"/>
      <c r="M193" s="160"/>
      <c r="T193" s="161"/>
      <c r="AT193" s="156" t="s">
        <v>144</v>
      </c>
      <c r="AU193" s="156" t="s">
        <v>85</v>
      </c>
      <c r="AV193" s="12" t="s">
        <v>85</v>
      </c>
      <c r="AW193" s="12" t="s">
        <v>31</v>
      </c>
      <c r="AX193" s="12" t="s">
        <v>83</v>
      </c>
      <c r="AY193" s="156" t="s">
        <v>129</v>
      </c>
    </row>
    <row r="194" spans="2:65" s="11" customFormat="1" ht="22.75" customHeight="1">
      <c r="B194" s="119"/>
      <c r="D194" s="120" t="s">
        <v>74</v>
      </c>
      <c r="E194" s="129" t="s">
        <v>346</v>
      </c>
      <c r="F194" s="129" t="s">
        <v>347</v>
      </c>
      <c r="I194" s="122"/>
      <c r="J194" s="130">
        <f>BK194</f>
        <v>0</v>
      </c>
      <c r="L194" s="119"/>
      <c r="M194" s="124"/>
      <c r="P194" s="125">
        <f>SUM(P195:P199)</f>
        <v>0</v>
      </c>
      <c r="R194" s="125">
        <f>SUM(R195:R199)</f>
        <v>1.7975960000000003E-2</v>
      </c>
      <c r="T194" s="126">
        <f>SUM(T195:T199)</f>
        <v>0</v>
      </c>
      <c r="AR194" s="120" t="s">
        <v>85</v>
      </c>
      <c r="AT194" s="127" t="s">
        <v>74</v>
      </c>
      <c r="AU194" s="127" t="s">
        <v>83</v>
      </c>
      <c r="AY194" s="120" t="s">
        <v>129</v>
      </c>
      <c r="BK194" s="128">
        <f>SUM(BK195:BK199)</f>
        <v>0</v>
      </c>
    </row>
    <row r="195" spans="2:65" s="1" customFormat="1" ht="24.15" customHeight="1">
      <c r="B195" s="31"/>
      <c r="C195" s="131" t="s">
        <v>268</v>
      </c>
      <c r="D195" s="131" t="s">
        <v>132</v>
      </c>
      <c r="E195" s="132" t="s">
        <v>349</v>
      </c>
      <c r="F195" s="133" t="s">
        <v>350</v>
      </c>
      <c r="G195" s="134" t="s">
        <v>150</v>
      </c>
      <c r="H195" s="135">
        <v>51.076000000000001</v>
      </c>
      <c r="I195" s="136"/>
      <c r="J195" s="137">
        <f>ROUND(I195*H195,2)</f>
        <v>0</v>
      </c>
      <c r="K195" s="133" t="s">
        <v>1</v>
      </c>
      <c r="L195" s="31"/>
      <c r="M195" s="138" t="s">
        <v>1</v>
      </c>
      <c r="N195" s="139" t="s">
        <v>40</v>
      </c>
      <c r="P195" s="140">
        <f>O195*H195</f>
        <v>0</v>
      </c>
      <c r="Q195" s="140">
        <v>2.1000000000000001E-4</v>
      </c>
      <c r="R195" s="140">
        <f>Q195*H195</f>
        <v>1.0725960000000001E-2</v>
      </c>
      <c r="S195" s="140">
        <v>0</v>
      </c>
      <c r="T195" s="141">
        <f>S195*H195</f>
        <v>0</v>
      </c>
      <c r="AR195" s="142" t="s">
        <v>209</v>
      </c>
      <c r="AT195" s="142" t="s">
        <v>132</v>
      </c>
      <c r="AU195" s="142" t="s">
        <v>85</v>
      </c>
      <c r="AY195" s="16" t="s">
        <v>129</v>
      </c>
      <c r="BE195" s="143">
        <f>IF(N195="základní",J195,0)</f>
        <v>0</v>
      </c>
      <c r="BF195" s="143">
        <f>IF(N195="snížená",J195,0)</f>
        <v>0</v>
      </c>
      <c r="BG195" s="143">
        <f>IF(N195="zákl. přenesená",J195,0)</f>
        <v>0</v>
      </c>
      <c r="BH195" s="143">
        <f>IF(N195="sníž. přenesená",J195,0)</f>
        <v>0</v>
      </c>
      <c r="BI195" s="143">
        <f>IF(N195="nulová",J195,0)</f>
        <v>0</v>
      </c>
      <c r="BJ195" s="16" t="s">
        <v>83</v>
      </c>
      <c r="BK195" s="143">
        <f>ROUND(I195*H195,2)</f>
        <v>0</v>
      </c>
      <c r="BL195" s="16" t="s">
        <v>209</v>
      </c>
      <c r="BM195" s="142" t="s">
        <v>351</v>
      </c>
    </row>
    <row r="196" spans="2:65" s="1" customFormat="1" ht="33" customHeight="1">
      <c r="B196" s="31"/>
      <c r="C196" s="131" t="s">
        <v>272</v>
      </c>
      <c r="D196" s="131" t="s">
        <v>132</v>
      </c>
      <c r="E196" s="132" t="s">
        <v>353</v>
      </c>
      <c r="F196" s="133" t="s">
        <v>354</v>
      </c>
      <c r="G196" s="134" t="s">
        <v>150</v>
      </c>
      <c r="H196" s="135">
        <v>25</v>
      </c>
      <c r="I196" s="136"/>
      <c r="J196" s="137">
        <f>ROUND(I196*H196,2)</f>
        <v>0</v>
      </c>
      <c r="K196" s="133" t="s">
        <v>1</v>
      </c>
      <c r="L196" s="31"/>
      <c r="M196" s="138" t="s">
        <v>1</v>
      </c>
      <c r="N196" s="139" t="s">
        <v>40</v>
      </c>
      <c r="P196" s="140">
        <f>O196*H196</f>
        <v>0</v>
      </c>
      <c r="Q196" s="140">
        <v>2.9E-4</v>
      </c>
      <c r="R196" s="140">
        <f>Q196*H196</f>
        <v>7.2500000000000004E-3</v>
      </c>
      <c r="S196" s="140">
        <v>0</v>
      </c>
      <c r="T196" s="141">
        <f>S196*H196</f>
        <v>0</v>
      </c>
      <c r="AR196" s="142" t="s">
        <v>137</v>
      </c>
      <c r="AT196" s="142" t="s">
        <v>132</v>
      </c>
      <c r="AU196" s="142" t="s">
        <v>85</v>
      </c>
      <c r="AY196" s="16" t="s">
        <v>129</v>
      </c>
      <c r="BE196" s="143">
        <f>IF(N196="základní",J196,0)</f>
        <v>0</v>
      </c>
      <c r="BF196" s="143">
        <f>IF(N196="snížená",J196,0)</f>
        <v>0</v>
      </c>
      <c r="BG196" s="143">
        <f>IF(N196="zákl. přenesená",J196,0)</f>
        <v>0</v>
      </c>
      <c r="BH196" s="143">
        <f>IF(N196="sníž. přenesená",J196,0)</f>
        <v>0</v>
      </c>
      <c r="BI196" s="143">
        <f>IF(N196="nulová",J196,0)</f>
        <v>0</v>
      </c>
      <c r="BJ196" s="16" t="s">
        <v>83</v>
      </c>
      <c r="BK196" s="143">
        <f>ROUND(I196*H196,2)</f>
        <v>0</v>
      </c>
      <c r="BL196" s="16" t="s">
        <v>137</v>
      </c>
      <c r="BM196" s="142" t="s">
        <v>355</v>
      </c>
    </row>
    <row r="197" spans="2:65" s="12" customFormat="1">
      <c r="B197" s="154"/>
      <c r="D197" s="155" t="s">
        <v>144</v>
      </c>
      <c r="E197" s="156" t="s">
        <v>1</v>
      </c>
      <c r="F197" s="157" t="s">
        <v>438</v>
      </c>
      <c r="H197" s="158">
        <v>25</v>
      </c>
      <c r="I197" s="159"/>
      <c r="L197" s="154"/>
      <c r="M197" s="160"/>
      <c r="T197" s="161"/>
      <c r="AT197" s="156" t="s">
        <v>144</v>
      </c>
      <c r="AU197" s="156" t="s">
        <v>85</v>
      </c>
      <c r="AV197" s="12" t="s">
        <v>85</v>
      </c>
      <c r="AW197" s="12" t="s">
        <v>31</v>
      </c>
      <c r="AX197" s="12" t="s">
        <v>83</v>
      </c>
      <c r="AY197" s="156" t="s">
        <v>129</v>
      </c>
    </row>
    <row r="198" spans="2:65" s="1" customFormat="1" ht="33" customHeight="1">
      <c r="B198" s="31"/>
      <c r="C198" s="131" t="s">
        <v>276</v>
      </c>
      <c r="D198" s="131" t="s">
        <v>132</v>
      </c>
      <c r="E198" s="132" t="s">
        <v>358</v>
      </c>
      <c r="F198" s="133" t="s">
        <v>359</v>
      </c>
      <c r="G198" s="134" t="s">
        <v>150</v>
      </c>
      <c r="H198" s="135">
        <v>26.076000000000001</v>
      </c>
      <c r="I198" s="136"/>
      <c r="J198" s="137">
        <f>ROUND(I198*H198,2)</f>
        <v>0</v>
      </c>
      <c r="K198" s="133" t="s">
        <v>1</v>
      </c>
      <c r="L198" s="31"/>
      <c r="M198" s="138" t="s">
        <v>1</v>
      </c>
      <c r="N198" s="139" t="s">
        <v>40</v>
      </c>
      <c r="P198" s="140">
        <f>O198*H198</f>
        <v>0</v>
      </c>
      <c r="Q198" s="140">
        <v>0</v>
      </c>
      <c r="R198" s="140">
        <f>Q198*H198</f>
        <v>0</v>
      </c>
      <c r="S198" s="140">
        <v>0</v>
      </c>
      <c r="T198" s="141">
        <f>S198*H198</f>
        <v>0</v>
      </c>
      <c r="AR198" s="142" t="s">
        <v>137</v>
      </c>
      <c r="AT198" s="142" t="s">
        <v>132</v>
      </c>
      <c r="AU198" s="142" t="s">
        <v>85</v>
      </c>
      <c r="AY198" s="16" t="s">
        <v>129</v>
      </c>
      <c r="BE198" s="143">
        <f>IF(N198="základní",J198,0)</f>
        <v>0</v>
      </c>
      <c r="BF198" s="143">
        <f>IF(N198="snížená",J198,0)</f>
        <v>0</v>
      </c>
      <c r="BG198" s="143">
        <f>IF(N198="zákl. přenesená",J198,0)</f>
        <v>0</v>
      </c>
      <c r="BH198" s="143">
        <f>IF(N198="sníž. přenesená",J198,0)</f>
        <v>0</v>
      </c>
      <c r="BI198" s="143">
        <f>IF(N198="nulová",J198,0)</f>
        <v>0</v>
      </c>
      <c r="BJ198" s="16" t="s">
        <v>83</v>
      </c>
      <c r="BK198" s="143">
        <f>ROUND(I198*H198,2)</f>
        <v>0</v>
      </c>
      <c r="BL198" s="16" t="s">
        <v>137</v>
      </c>
      <c r="BM198" s="142" t="s">
        <v>360</v>
      </c>
    </row>
    <row r="199" spans="2:65" s="12" customFormat="1">
      <c r="B199" s="154"/>
      <c r="D199" s="155" t="s">
        <v>144</v>
      </c>
      <c r="E199" s="156" t="s">
        <v>1</v>
      </c>
      <c r="F199" s="157" t="s">
        <v>449</v>
      </c>
      <c r="H199" s="158">
        <v>26.076000000000001</v>
      </c>
      <c r="I199" s="159"/>
      <c r="L199" s="154"/>
      <c r="M199" s="160"/>
      <c r="T199" s="161"/>
      <c r="AT199" s="156" t="s">
        <v>144</v>
      </c>
      <c r="AU199" s="156" t="s">
        <v>85</v>
      </c>
      <c r="AV199" s="12" t="s">
        <v>85</v>
      </c>
      <c r="AW199" s="12" t="s">
        <v>31</v>
      </c>
      <c r="AX199" s="12" t="s">
        <v>83</v>
      </c>
      <c r="AY199" s="156" t="s">
        <v>129</v>
      </c>
    </row>
    <row r="200" spans="2:65" s="11" customFormat="1" ht="22.75" customHeight="1">
      <c r="B200" s="119"/>
      <c r="D200" s="120" t="s">
        <v>74</v>
      </c>
      <c r="E200" s="129" t="s">
        <v>361</v>
      </c>
      <c r="F200" s="129" t="s">
        <v>362</v>
      </c>
      <c r="I200" s="122"/>
      <c r="J200" s="130">
        <f>BK200</f>
        <v>0</v>
      </c>
      <c r="L200" s="119"/>
      <c r="M200" s="124"/>
      <c r="P200" s="125">
        <f>P201</f>
        <v>0</v>
      </c>
      <c r="R200" s="125">
        <f>R201</f>
        <v>0</v>
      </c>
      <c r="T200" s="126">
        <f>T201</f>
        <v>0</v>
      </c>
      <c r="AR200" s="120" t="s">
        <v>85</v>
      </c>
      <c r="AT200" s="127" t="s">
        <v>74</v>
      </c>
      <c r="AU200" s="127" t="s">
        <v>83</v>
      </c>
      <c r="AY200" s="120" t="s">
        <v>129</v>
      </c>
      <c r="BK200" s="128">
        <f>BK201</f>
        <v>0</v>
      </c>
    </row>
    <row r="201" spans="2:65" s="1" customFormat="1" ht="24.15" customHeight="1">
      <c r="B201" s="31"/>
      <c r="C201" s="131" t="s">
        <v>280</v>
      </c>
      <c r="D201" s="131" t="s">
        <v>132</v>
      </c>
      <c r="E201" s="132" t="s">
        <v>439</v>
      </c>
      <c r="F201" s="133" t="s">
        <v>440</v>
      </c>
      <c r="G201" s="134" t="s">
        <v>208</v>
      </c>
      <c r="H201" s="135">
        <v>1</v>
      </c>
      <c r="I201" s="136"/>
      <c r="J201" s="137">
        <f>ROUND(I201*H201,2)</f>
        <v>0</v>
      </c>
      <c r="K201" s="133" t="s">
        <v>1</v>
      </c>
      <c r="L201" s="31"/>
      <c r="M201" s="138" t="s">
        <v>1</v>
      </c>
      <c r="N201" s="139" t="s">
        <v>40</v>
      </c>
      <c r="P201" s="140">
        <f>O201*H201</f>
        <v>0</v>
      </c>
      <c r="Q201" s="140">
        <v>0</v>
      </c>
      <c r="R201" s="140">
        <f>Q201*H201</f>
        <v>0</v>
      </c>
      <c r="S201" s="140">
        <v>0</v>
      </c>
      <c r="T201" s="141">
        <f>S201*H201</f>
        <v>0</v>
      </c>
      <c r="AR201" s="142" t="s">
        <v>209</v>
      </c>
      <c r="AT201" s="142" t="s">
        <v>132</v>
      </c>
      <c r="AU201" s="142" t="s">
        <v>85</v>
      </c>
      <c r="AY201" s="16" t="s">
        <v>129</v>
      </c>
      <c r="BE201" s="143">
        <f>IF(N201="základní",J201,0)</f>
        <v>0</v>
      </c>
      <c r="BF201" s="143">
        <f>IF(N201="snížená",J201,0)</f>
        <v>0</v>
      </c>
      <c r="BG201" s="143">
        <f>IF(N201="zákl. přenesená",J201,0)</f>
        <v>0</v>
      </c>
      <c r="BH201" s="143">
        <f>IF(N201="sníž. přenesená",J201,0)</f>
        <v>0</v>
      </c>
      <c r="BI201" s="143">
        <f>IF(N201="nulová",J201,0)</f>
        <v>0</v>
      </c>
      <c r="BJ201" s="16" t="s">
        <v>83</v>
      </c>
      <c r="BK201" s="143">
        <f>ROUND(I201*H201,2)</f>
        <v>0</v>
      </c>
      <c r="BL201" s="16" t="s">
        <v>209</v>
      </c>
      <c r="BM201" s="142" t="s">
        <v>441</v>
      </c>
    </row>
    <row r="202" spans="2:65" s="11" customFormat="1" ht="25.9" customHeight="1">
      <c r="B202" s="119"/>
      <c r="D202" s="120" t="s">
        <v>74</v>
      </c>
      <c r="E202" s="121" t="s">
        <v>375</v>
      </c>
      <c r="F202" s="121" t="s">
        <v>376</v>
      </c>
      <c r="I202" s="122"/>
      <c r="J202" s="123">
        <f>BK202</f>
        <v>0</v>
      </c>
      <c r="L202" s="119"/>
      <c r="M202" s="124"/>
      <c r="P202" s="125">
        <f>P203</f>
        <v>0</v>
      </c>
      <c r="R202" s="125">
        <f>R203</f>
        <v>0</v>
      </c>
      <c r="T202" s="126">
        <f>T203</f>
        <v>0</v>
      </c>
      <c r="AR202" s="120" t="s">
        <v>137</v>
      </c>
      <c r="AT202" s="127" t="s">
        <v>74</v>
      </c>
      <c r="AU202" s="127" t="s">
        <v>75</v>
      </c>
      <c r="AY202" s="120" t="s">
        <v>129</v>
      </c>
      <c r="BK202" s="128">
        <f>BK203</f>
        <v>0</v>
      </c>
    </row>
    <row r="203" spans="2:65" s="11" customFormat="1" ht="22.75" customHeight="1">
      <c r="B203" s="119"/>
      <c r="D203" s="120" t="s">
        <v>74</v>
      </c>
      <c r="E203" s="129" t="s">
        <v>377</v>
      </c>
      <c r="F203" s="129" t="s">
        <v>378</v>
      </c>
      <c r="I203" s="122"/>
      <c r="J203" s="130">
        <f>BK203</f>
        <v>0</v>
      </c>
      <c r="L203" s="119"/>
      <c r="M203" s="124"/>
      <c r="P203" s="125">
        <f>SUM(P204:P211)</f>
        <v>0</v>
      </c>
      <c r="R203" s="125">
        <f>SUM(R204:R211)</f>
        <v>0</v>
      </c>
      <c r="T203" s="126">
        <f>SUM(T204:T211)</f>
        <v>0</v>
      </c>
      <c r="AR203" s="120" t="s">
        <v>137</v>
      </c>
      <c r="AT203" s="127" t="s">
        <v>74</v>
      </c>
      <c r="AU203" s="127" t="s">
        <v>83</v>
      </c>
      <c r="AY203" s="120" t="s">
        <v>129</v>
      </c>
      <c r="BK203" s="128">
        <f>SUM(BK204:BK211)</f>
        <v>0</v>
      </c>
    </row>
    <row r="204" spans="2:65" s="1" customFormat="1" ht="16.5" customHeight="1">
      <c r="B204" s="31"/>
      <c r="C204" s="131" t="s">
        <v>284</v>
      </c>
      <c r="D204" s="131" t="s">
        <v>132</v>
      </c>
      <c r="E204" s="132" t="s">
        <v>380</v>
      </c>
      <c r="F204" s="133" t="s">
        <v>381</v>
      </c>
      <c r="G204" s="134" t="s">
        <v>208</v>
      </c>
      <c r="H204" s="135">
        <v>1</v>
      </c>
      <c r="I204" s="136"/>
      <c r="J204" s="137">
        <f t="shared" ref="J204:J211" si="0">ROUND(I204*H204,2)</f>
        <v>0</v>
      </c>
      <c r="K204" s="133" t="s">
        <v>1</v>
      </c>
      <c r="L204" s="31"/>
      <c r="M204" s="138" t="s">
        <v>1</v>
      </c>
      <c r="N204" s="139" t="s">
        <v>40</v>
      </c>
      <c r="P204" s="140">
        <f t="shared" ref="P204:P211" si="1">O204*H204</f>
        <v>0</v>
      </c>
      <c r="Q204" s="140">
        <v>0</v>
      </c>
      <c r="R204" s="140">
        <f t="shared" ref="R204:R211" si="2">Q204*H204</f>
        <v>0</v>
      </c>
      <c r="S204" s="140">
        <v>0</v>
      </c>
      <c r="T204" s="141">
        <f t="shared" ref="T204:T211" si="3">S204*H204</f>
        <v>0</v>
      </c>
      <c r="AR204" s="142" t="s">
        <v>382</v>
      </c>
      <c r="AT204" s="142" t="s">
        <v>132</v>
      </c>
      <c r="AU204" s="142" t="s">
        <v>85</v>
      </c>
      <c r="AY204" s="16" t="s">
        <v>129</v>
      </c>
      <c r="BE204" s="143">
        <f t="shared" ref="BE204:BE211" si="4">IF(N204="základní",J204,0)</f>
        <v>0</v>
      </c>
      <c r="BF204" s="143">
        <f t="shared" ref="BF204:BF211" si="5">IF(N204="snížená",J204,0)</f>
        <v>0</v>
      </c>
      <c r="BG204" s="143">
        <f t="shared" ref="BG204:BG211" si="6">IF(N204="zákl. přenesená",J204,0)</f>
        <v>0</v>
      </c>
      <c r="BH204" s="143">
        <f t="shared" ref="BH204:BH211" si="7">IF(N204="sníž. přenesená",J204,0)</f>
        <v>0</v>
      </c>
      <c r="BI204" s="143">
        <f t="shared" ref="BI204:BI211" si="8">IF(N204="nulová",J204,0)</f>
        <v>0</v>
      </c>
      <c r="BJ204" s="16" t="s">
        <v>83</v>
      </c>
      <c r="BK204" s="143">
        <f t="shared" ref="BK204:BK211" si="9">ROUND(I204*H204,2)</f>
        <v>0</v>
      </c>
      <c r="BL204" s="16" t="s">
        <v>382</v>
      </c>
      <c r="BM204" s="142" t="s">
        <v>383</v>
      </c>
    </row>
    <row r="205" spans="2:65" s="1" customFormat="1" ht="16.5" customHeight="1">
      <c r="B205" s="31"/>
      <c r="C205" s="131" t="s">
        <v>288</v>
      </c>
      <c r="D205" s="131" t="s">
        <v>132</v>
      </c>
      <c r="E205" s="132" t="s">
        <v>385</v>
      </c>
      <c r="F205" s="133" t="s">
        <v>386</v>
      </c>
      <c r="G205" s="134" t="s">
        <v>208</v>
      </c>
      <c r="H205" s="135">
        <v>1</v>
      </c>
      <c r="I205" s="136"/>
      <c r="J205" s="137">
        <f t="shared" si="0"/>
        <v>0</v>
      </c>
      <c r="K205" s="133" t="s">
        <v>1</v>
      </c>
      <c r="L205" s="31"/>
      <c r="M205" s="138" t="s">
        <v>1</v>
      </c>
      <c r="N205" s="139" t="s">
        <v>40</v>
      </c>
      <c r="P205" s="140">
        <f t="shared" si="1"/>
        <v>0</v>
      </c>
      <c r="Q205" s="140">
        <v>0</v>
      </c>
      <c r="R205" s="140">
        <f t="shared" si="2"/>
        <v>0</v>
      </c>
      <c r="S205" s="140">
        <v>0</v>
      </c>
      <c r="T205" s="141">
        <f t="shared" si="3"/>
        <v>0</v>
      </c>
      <c r="AR205" s="142" t="s">
        <v>382</v>
      </c>
      <c r="AT205" s="142" t="s">
        <v>132</v>
      </c>
      <c r="AU205" s="142" t="s">
        <v>85</v>
      </c>
      <c r="AY205" s="16" t="s">
        <v>129</v>
      </c>
      <c r="BE205" s="143">
        <f t="shared" si="4"/>
        <v>0</v>
      </c>
      <c r="BF205" s="143">
        <f t="shared" si="5"/>
        <v>0</v>
      </c>
      <c r="BG205" s="143">
        <f t="shared" si="6"/>
        <v>0</v>
      </c>
      <c r="BH205" s="143">
        <f t="shared" si="7"/>
        <v>0</v>
      </c>
      <c r="BI205" s="143">
        <f t="shared" si="8"/>
        <v>0</v>
      </c>
      <c r="BJ205" s="16" t="s">
        <v>83</v>
      </c>
      <c r="BK205" s="143">
        <f t="shared" si="9"/>
        <v>0</v>
      </c>
      <c r="BL205" s="16" t="s">
        <v>382</v>
      </c>
      <c r="BM205" s="142" t="s">
        <v>387</v>
      </c>
    </row>
    <row r="206" spans="2:65" s="1" customFormat="1" ht="16.5" customHeight="1">
      <c r="B206" s="31"/>
      <c r="C206" s="131" t="s">
        <v>233</v>
      </c>
      <c r="D206" s="131" t="s">
        <v>132</v>
      </c>
      <c r="E206" s="132" t="s">
        <v>389</v>
      </c>
      <c r="F206" s="133" t="s">
        <v>390</v>
      </c>
      <c r="G206" s="134" t="s">
        <v>208</v>
      </c>
      <c r="H206" s="135">
        <v>1</v>
      </c>
      <c r="I206" s="136"/>
      <c r="J206" s="137">
        <f t="shared" si="0"/>
        <v>0</v>
      </c>
      <c r="K206" s="133" t="s">
        <v>1</v>
      </c>
      <c r="L206" s="31"/>
      <c r="M206" s="138" t="s">
        <v>1</v>
      </c>
      <c r="N206" s="139" t="s">
        <v>40</v>
      </c>
      <c r="P206" s="140">
        <f t="shared" si="1"/>
        <v>0</v>
      </c>
      <c r="Q206" s="140">
        <v>0</v>
      </c>
      <c r="R206" s="140">
        <f t="shared" si="2"/>
        <v>0</v>
      </c>
      <c r="S206" s="140">
        <v>0</v>
      </c>
      <c r="T206" s="141">
        <f t="shared" si="3"/>
        <v>0</v>
      </c>
      <c r="AR206" s="142" t="s">
        <v>382</v>
      </c>
      <c r="AT206" s="142" t="s">
        <v>132</v>
      </c>
      <c r="AU206" s="142" t="s">
        <v>85</v>
      </c>
      <c r="AY206" s="16" t="s">
        <v>129</v>
      </c>
      <c r="BE206" s="143">
        <f t="shared" si="4"/>
        <v>0</v>
      </c>
      <c r="BF206" s="143">
        <f t="shared" si="5"/>
        <v>0</v>
      </c>
      <c r="BG206" s="143">
        <f t="shared" si="6"/>
        <v>0</v>
      </c>
      <c r="BH206" s="143">
        <f t="shared" si="7"/>
        <v>0</v>
      </c>
      <c r="BI206" s="143">
        <f t="shared" si="8"/>
        <v>0</v>
      </c>
      <c r="BJ206" s="16" t="s">
        <v>83</v>
      </c>
      <c r="BK206" s="143">
        <f t="shared" si="9"/>
        <v>0</v>
      </c>
      <c r="BL206" s="16" t="s">
        <v>382</v>
      </c>
      <c r="BM206" s="142" t="s">
        <v>391</v>
      </c>
    </row>
    <row r="207" spans="2:65" s="1" customFormat="1" ht="21.75" customHeight="1">
      <c r="B207" s="31"/>
      <c r="C207" s="131" t="s">
        <v>300</v>
      </c>
      <c r="D207" s="131" t="s">
        <v>132</v>
      </c>
      <c r="E207" s="132" t="s">
        <v>393</v>
      </c>
      <c r="F207" s="133" t="s">
        <v>394</v>
      </c>
      <c r="G207" s="134" t="s">
        <v>208</v>
      </c>
      <c r="H207" s="135">
        <v>1</v>
      </c>
      <c r="I207" s="136"/>
      <c r="J207" s="137">
        <f t="shared" si="0"/>
        <v>0</v>
      </c>
      <c r="K207" s="133" t="s">
        <v>1</v>
      </c>
      <c r="L207" s="31"/>
      <c r="M207" s="138" t="s">
        <v>1</v>
      </c>
      <c r="N207" s="139" t="s">
        <v>40</v>
      </c>
      <c r="P207" s="140">
        <f t="shared" si="1"/>
        <v>0</v>
      </c>
      <c r="Q207" s="140">
        <v>0</v>
      </c>
      <c r="R207" s="140">
        <f t="shared" si="2"/>
        <v>0</v>
      </c>
      <c r="S207" s="140">
        <v>0</v>
      </c>
      <c r="T207" s="141">
        <f t="shared" si="3"/>
        <v>0</v>
      </c>
      <c r="AR207" s="142" t="s">
        <v>382</v>
      </c>
      <c r="AT207" s="142" t="s">
        <v>132</v>
      </c>
      <c r="AU207" s="142" t="s">
        <v>85</v>
      </c>
      <c r="AY207" s="16" t="s">
        <v>129</v>
      </c>
      <c r="BE207" s="143">
        <f t="shared" si="4"/>
        <v>0</v>
      </c>
      <c r="BF207" s="143">
        <f t="shared" si="5"/>
        <v>0</v>
      </c>
      <c r="BG207" s="143">
        <f t="shared" si="6"/>
        <v>0</v>
      </c>
      <c r="BH207" s="143">
        <f t="shared" si="7"/>
        <v>0</v>
      </c>
      <c r="BI207" s="143">
        <f t="shared" si="8"/>
        <v>0</v>
      </c>
      <c r="BJ207" s="16" t="s">
        <v>83</v>
      </c>
      <c r="BK207" s="143">
        <f t="shared" si="9"/>
        <v>0</v>
      </c>
      <c r="BL207" s="16" t="s">
        <v>382</v>
      </c>
      <c r="BM207" s="142" t="s">
        <v>395</v>
      </c>
    </row>
    <row r="208" spans="2:65" s="1" customFormat="1" ht="24.15" customHeight="1">
      <c r="B208" s="31"/>
      <c r="C208" s="131" t="s">
        <v>304</v>
      </c>
      <c r="D208" s="131" t="s">
        <v>132</v>
      </c>
      <c r="E208" s="132" t="s">
        <v>397</v>
      </c>
      <c r="F208" s="133" t="s">
        <v>398</v>
      </c>
      <c r="G208" s="134" t="s">
        <v>208</v>
      </c>
      <c r="H208" s="135">
        <v>1</v>
      </c>
      <c r="I208" s="136"/>
      <c r="J208" s="137">
        <f t="shared" si="0"/>
        <v>0</v>
      </c>
      <c r="K208" s="133" t="s">
        <v>1</v>
      </c>
      <c r="L208" s="31"/>
      <c r="M208" s="138" t="s">
        <v>1</v>
      </c>
      <c r="N208" s="139" t="s">
        <v>40</v>
      </c>
      <c r="P208" s="140">
        <f t="shared" si="1"/>
        <v>0</v>
      </c>
      <c r="Q208" s="140">
        <v>0</v>
      </c>
      <c r="R208" s="140">
        <f t="shared" si="2"/>
        <v>0</v>
      </c>
      <c r="S208" s="140">
        <v>0</v>
      </c>
      <c r="T208" s="141">
        <f t="shared" si="3"/>
        <v>0</v>
      </c>
      <c r="AR208" s="142" t="s">
        <v>382</v>
      </c>
      <c r="AT208" s="142" t="s">
        <v>132</v>
      </c>
      <c r="AU208" s="142" t="s">
        <v>85</v>
      </c>
      <c r="AY208" s="16" t="s">
        <v>129</v>
      </c>
      <c r="BE208" s="143">
        <f t="shared" si="4"/>
        <v>0</v>
      </c>
      <c r="BF208" s="143">
        <f t="shared" si="5"/>
        <v>0</v>
      </c>
      <c r="BG208" s="143">
        <f t="shared" si="6"/>
        <v>0</v>
      </c>
      <c r="BH208" s="143">
        <f t="shared" si="7"/>
        <v>0</v>
      </c>
      <c r="BI208" s="143">
        <f t="shared" si="8"/>
        <v>0</v>
      </c>
      <c r="BJ208" s="16" t="s">
        <v>83</v>
      </c>
      <c r="BK208" s="143">
        <f t="shared" si="9"/>
        <v>0</v>
      </c>
      <c r="BL208" s="16" t="s">
        <v>382</v>
      </c>
      <c r="BM208" s="142" t="s">
        <v>442</v>
      </c>
    </row>
    <row r="209" spans="2:65" s="1" customFormat="1" ht="24.15" customHeight="1">
      <c r="B209" s="31"/>
      <c r="C209" s="131" t="s">
        <v>311</v>
      </c>
      <c r="D209" s="131" t="s">
        <v>132</v>
      </c>
      <c r="E209" s="132" t="s">
        <v>401</v>
      </c>
      <c r="F209" s="133" t="s">
        <v>402</v>
      </c>
      <c r="G209" s="134" t="s">
        <v>208</v>
      </c>
      <c r="H209" s="135">
        <v>1</v>
      </c>
      <c r="I209" s="136"/>
      <c r="J209" s="137">
        <f t="shared" si="0"/>
        <v>0</v>
      </c>
      <c r="K209" s="133" t="s">
        <v>1</v>
      </c>
      <c r="L209" s="31"/>
      <c r="M209" s="138" t="s">
        <v>1</v>
      </c>
      <c r="N209" s="139" t="s">
        <v>40</v>
      </c>
      <c r="P209" s="140">
        <f t="shared" si="1"/>
        <v>0</v>
      </c>
      <c r="Q209" s="140">
        <v>0</v>
      </c>
      <c r="R209" s="140">
        <f t="shared" si="2"/>
        <v>0</v>
      </c>
      <c r="S209" s="140">
        <v>0</v>
      </c>
      <c r="T209" s="141">
        <f t="shared" si="3"/>
        <v>0</v>
      </c>
      <c r="AR209" s="142" t="s">
        <v>382</v>
      </c>
      <c r="AT209" s="142" t="s">
        <v>132</v>
      </c>
      <c r="AU209" s="142" t="s">
        <v>85</v>
      </c>
      <c r="AY209" s="16" t="s">
        <v>129</v>
      </c>
      <c r="BE209" s="143">
        <f t="shared" si="4"/>
        <v>0</v>
      </c>
      <c r="BF209" s="143">
        <f t="shared" si="5"/>
        <v>0</v>
      </c>
      <c r="BG209" s="143">
        <f t="shared" si="6"/>
        <v>0</v>
      </c>
      <c r="BH209" s="143">
        <f t="shared" si="7"/>
        <v>0</v>
      </c>
      <c r="BI209" s="143">
        <f t="shared" si="8"/>
        <v>0</v>
      </c>
      <c r="BJ209" s="16" t="s">
        <v>83</v>
      </c>
      <c r="BK209" s="143">
        <f t="shared" si="9"/>
        <v>0</v>
      </c>
      <c r="BL209" s="16" t="s">
        <v>382</v>
      </c>
      <c r="BM209" s="142" t="s">
        <v>463</v>
      </c>
    </row>
    <row r="210" spans="2:65" s="1" customFormat="1" ht="16.5" customHeight="1">
      <c r="B210" s="31"/>
      <c r="C210" s="131" t="s">
        <v>317</v>
      </c>
      <c r="D210" s="131" t="s">
        <v>132</v>
      </c>
      <c r="E210" s="132" t="s">
        <v>405</v>
      </c>
      <c r="F210" s="133" t="s">
        <v>406</v>
      </c>
      <c r="G210" s="134" t="s">
        <v>208</v>
      </c>
      <c r="H210" s="135">
        <v>1</v>
      </c>
      <c r="I210" s="136"/>
      <c r="J210" s="137">
        <f t="shared" si="0"/>
        <v>0</v>
      </c>
      <c r="K210" s="133" t="s">
        <v>1</v>
      </c>
      <c r="L210" s="31"/>
      <c r="M210" s="138" t="s">
        <v>1</v>
      </c>
      <c r="N210" s="139" t="s">
        <v>40</v>
      </c>
      <c r="P210" s="140">
        <f t="shared" si="1"/>
        <v>0</v>
      </c>
      <c r="Q210" s="140">
        <v>0</v>
      </c>
      <c r="R210" s="140">
        <f t="shared" si="2"/>
        <v>0</v>
      </c>
      <c r="S210" s="140">
        <v>0</v>
      </c>
      <c r="T210" s="141">
        <f t="shared" si="3"/>
        <v>0</v>
      </c>
      <c r="AR210" s="142" t="s">
        <v>382</v>
      </c>
      <c r="AT210" s="142" t="s">
        <v>132</v>
      </c>
      <c r="AU210" s="142" t="s">
        <v>85</v>
      </c>
      <c r="AY210" s="16" t="s">
        <v>129</v>
      </c>
      <c r="BE210" s="143">
        <f t="shared" si="4"/>
        <v>0</v>
      </c>
      <c r="BF210" s="143">
        <f t="shared" si="5"/>
        <v>0</v>
      </c>
      <c r="BG210" s="143">
        <f t="shared" si="6"/>
        <v>0</v>
      </c>
      <c r="BH210" s="143">
        <f t="shared" si="7"/>
        <v>0</v>
      </c>
      <c r="BI210" s="143">
        <f t="shared" si="8"/>
        <v>0</v>
      </c>
      <c r="BJ210" s="16" t="s">
        <v>83</v>
      </c>
      <c r="BK210" s="143">
        <f t="shared" si="9"/>
        <v>0</v>
      </c>
      <c r="BL210" s="16" t="s">
        <v>382</v>
      </c>
      <c r="BM210" s="142" t="s">
        <v>464</v>
      </c>
    </row>
    <row r="211" spans="2:65" s="1" customFormat="1" ht="37.75" customHeight="1">
      <c r="B211" s="31"/>
      <c r="C211" s="131" t="s">
        <v>325</v>
      </c>
      <c r="D211" s="131" t="s">
        <v>132</v>
      </c>
      <c r="E211" s="132" t="s">
        <v>409</v>
      </c>
      <c r="F211" s="133" t="s">
        <v>410</v>
      </c>
      <c r="G211" s="134" t="s">
        <v>208</v>
      </c>
      <c r="H211" s="135">
        <v>1</v>
      </c>
      <c r="I211" s="136"/>
      <c r="J211" s="137">
        <f t="shared" si="0"/>
        <v>0</v>
      </c>
      <c r="K211" s="133" t="s">
        <v>1</v>
      </c>
      <c r="L211" s="31"/>
      <c r="M211" s="176" t="s">
        <v>1</v>
      </c>
      <c r="N211" s="177" t="s">
        <v>40</v>
      </c>
      <c r="O211" s="178"/>
      <c r="P211" s="179">
        <f t="shared" si="1"/>
        <v>0</v>
      </c>
      <c r="Q211" s="179">
        <v>0</v>
      </c>
      <c r="R211" s="179">
        <f t="shared" si="2"/>
        <v>0</v>
      </c>
      <c r="S211" s="179">
        <v>0</v>
      </c>
      <c r="T211" s="180">
        <f t="shared" si="3"/>
        <v>0</v>
      </c>
      <c r="AR211" s="142" t="s">
        <v>382</v>
      </c>
      <c r="AT211" s="142" t="s">
        <v>132</v>
      </c>
      <c r="AU211" s="142" t="s">
        <v>85</v>
      </c>
      <c r="AY211" s="16" t="s">
        <v>129</v>
      </c>
      <c r="BE211" s="143">
        <f t="shared" si="4"/>
        <v>0</v>
      </c>
      <c r="BF211" s="143">
        <f t="shared" si="5"/>
        <v>0</v>
      </c>
      <c r="BG211" s="143">
        <f t="shared" si="6"/>
        <v>0</v>
      </c>
      <c r="BH211" s="143">
        <f t="shared" si="7"/>
        <v>0</v>
      </c>
      <c r="BI211" s="143">
        <f t="shared" si="8"/>
        <v>0</v>
      </c>
      <c r="BJ211" s="16" t="s">
        <v>83</v>
      </c>
      <c r="BK211" s="143">
        <f t="shared" si="9"/>
        <v>0</v>
      </c>
      <c r="BL211" s="16" t="s">
        <v>382</v>
      </c>
      <c r="BM211" s="142" t="s">
        <v>465</v>
      </c>
    </row>
    <row r="212" spans="2:65" s="1" customFormat="1" ht="7" customHeight="1">
      <c r="B212" s="43"/>
      <c r="C212" s="44"/>
      <c r="D212" s="44"/>
      <c r="E212" s="44"/>
      <c r="F212" s="44"/>
      <c r="G212" s="44"/>
      <c r="H212" s="44"/>
      <c r="I212" s="44"/>
      <c r="J212" s="44"/>
      <c r="K212" s="44"/>
      <c r="L212" s="31"/>
    </row>
  </sheetData>
  <sheetProtection algorithmName="SHA-512" hashValue="gnoE7+8hmIbNhp+HP5L/YlW6/d3INX1Dgv4V4DwFzZwkUJVzNYO9Midp+HUENj8RqfLym2EzGfu5hFMS8+GykA==" saltValue="H58gOSnSW6qzkaXZ3NXmbXTb4M1K5b/Z0F4++Qbtl3OyiCaV7YpUDCYsXgqymJVxcYbhsoUP7oGtaCYriOqqyg==" spinCount="100000" sheet="1" objects="1" scenarios="1" formatColumns="0" formatRows="0" autoFilter="0"/>
  <autoFilter ref="C127:K211" xr:uid="{00000000-0009-0000-0000-000003000000}"/>
  <mergeCells count="9">
    <mergeCell ref="E87:H87"/>
    <mergeCell ref="E118:H118"/>
    <mergeCell ref="E120:H12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580CC-60CB-4A31-93C2-DA32D8ED8F01}">
  <sheetPr>
    <outlinePr summaryBelow="0"/>
  </sheetPr>
  <dimension ref="A1:J48"/>
  <sheetViews>
    <sheetView showGridLines="0" topLeftCell="A22" workbookViewId="0">
      <selection activeCell="B48" sqref="B48"/>
    </sheetView>
  </sheetViews>
  <sheetFormatPr defaultRowHeight="14.5"/>
  <cols>
    <col min="1" max="1" width="5.88671875" style="182" customWidth="1"/>
    <col min="2" max="2" width="61.6640625" style="182" customWidth="1"/>
    <col min="3" max="3" width="7" style="182" customWidth="1"/>
    <col min="4" max="4" width="9.44140625" style="182" customWidth="1"/>
    <col min="5" max="5" width="13.21875" style="182" customWidth="1"/>
    <col min="6" max="6" width="25" style="182" customWidth="1"/>
    <col min="7" max="8" width="8.88671875" style="182"/>
    <col min="9" max="9" width="14" style="182" bestFit="1" customWidth="1"/>
    <col min="10" max="11" width="8.88671875" style="182"/>
    <col min="12" max="12" width="14" style="182" bestFit="1" customWidth="1"/>
    <col min="13" max="256" width="8.88671875" style="182"/>
    <col min="257" max="257" width="5.88671875" style="182" customWidth="1"/>
    <col min="258" max="258" width="61.6640625" style="182" customWidth="1"/>
    <col min="259" max="259" width="7" style="182" customWidth="1"/>
    <col min="260" max="260" width="9.44140625" style="182" customWidth="1"/>
    <col min="261" max="261" width="13.21875" style="182" customWidth="1"/>
    <col min="262" max="262" width="25" style="182" customWidth="1"/>
    <col min="263" max="264" width="8.88671875" style="182"/>
    <col min="265" max="265" width="14" style="182" bestFit="1" customWidth="1"/>
    <col min="266" max="267" width="8.88671875" style="182"/>
    <col min="268" max="268" width="14" style="182" bestFit="1" customWidth="1"/>
    <col min="269" max="512" width="8.88671875" style="182"/>
    <col min="513" max="513" width="5.88671875" style="182" customWidth="1"/>
    <col min="514" max="514" width="61.6640625" style="182" customWidth="1"/>
    <col min="515" max="515" width="7" style="182" customWidth="1"/>
    <col min="516" max="516" width="9.44140625" style="182" customWidth="1"/>
    <col min="517" max="517" width="13.21875" style="182" customWidth="1"/>
    <col min="518" max="518" width="25" style="182" customWidth="1"/>
    <col min="519" max="520" width="8.88671875" style="182"/>
    <col min="521" max="521" width="14" style="182" bestFit="1" customWidth="1"/>
    <col min="522" max="523" width="8.88671875" style="182"/>
    <col min="524" max="524" width="14" style="182" bestFit="1" customWidth="1"/>
    <col min="525" max="768" width="8.88671875" style="182"/>
    <col min="769" max="769" width="5.88671875" style="182" customWidth="1"/>
    <col min="770" max="770" width="61.6640625" style="182" customWidth="1"/>
    <col min="771" max="771" width="7" style="182" customWidth="1"/>
    <col min="772" max="772" width="9.44140625" style="182" customWidth="1"/>
    <col min="773" max="773" width="13.21875" style="182" customWidth="1"/>
    <col min="774" max="774" width="25" style="182" customWidth="1"/>
    <col min="775" max="776" width="8.88671875" style="182"/>
    <col min="777" max="777" width="14" style="182" bestFit="1" customWidth="1"/>
    <col min="778" max="779" width="8.88671875" style="182"/>
    <col min="780" max="780" width="14" style="182" bestFit="1" customWidth="1"/>
    <col min="781" max="1024" width="8.88671875" style="182"/>
    <col min="1025" max="1025" width="5.88671875" style="182" customWidth="1"/>
    <col min="1026" max="1026" width="61.6640625" style="182" customWidth="1"/>
    <col min="1027" max="1027" width="7" style="182" customWidth="1"/>
    <col min="1028" max="1028" width="9.44140625" style="182" customWidth="1"/>
    <col min="1029" max="1029" width="13.21875" style="182" customWidth="1"/>
    <col min="1030" max="1030" width="25" style="182" customWidth="1"/>
    <col min="1031" max="1032" width="8.88671875" style="182"/>
    <col min="1033" max="1033" width="14" style="182" bestFit="1" customWidth="1"/>
    <col min="1034" max="1035" width="8.88671875" style="182"/>
    <col min="1036" max="1036" width="14" style="182" bestFit="1" customWidth="1"/>
    <col min="1037" max="1280" width="8.88671875" style="182"/>
    <col min="1281" max="1281" width="5.88671875" style="182" customWidth="1"/>
    <col min="1282" max="1282" width="61.6640625" style="182" customWidth="1"/>
    <col min="1283" max="1283" width="7" style="182" customWidth="1"/>
    <col min="1284" max="1284" width="9.44140625" style="182" customWidth="1"/>
    <col min="1285" max="1285" width="13.21875" style="182" customWidth="1"/>
    <col min="1286" max="1286" width="25" style="182" customWidth="1"/>
    <col min="1287" max="1288" width="8.88671875" style="182"/>
    <col min="1289" max="1289" width="14" style="182" bestFit="1" customWidth="1"/>
    <col min="1290" max="1291" width="8.88671875" style="182"/>
    <col min="1292" max="1292" width="14" style="182" bestFit="1" customWidth="1"/>
    <col min="1293" max="1536" width="8.88671875" style="182"/>
    <col min="1537" max="1537" width="5.88671875" style="182" customWidth="1"/>
    <col min="1538" max="1538" width="61.6640625" style="182" customWidth="1"/>
    <col min="1539" max="1539" width="7" style="182" customWidth="1"/>
    <col min="1540" max="1540" width="9.44140625" style="182" customWidth="1"/>
    <col min="1541" max="1541" width="13.21875" style="182" customWidth="1"/>
    <col min="1542" max="1542" width="25" style="182" customWidth="1"/>
    <col min="1543" max="1544" width="8.88671875" style="182"/>
    <col min="1545" max="1545" width="14" style="182" bestFit="1" customWidth="1"/>
    <col min="1546" max="1547" width="8.88671875" style="182"/>
    <col min="1548" max="1548" width="14" style="182" bestFit="1" customWidth="1"/>
    <col min="1549" max="1792" width="8.88671875" style="182"/>
    <col min="1793" max="1793" width="5.88671875" style="182" customWidth="1"/>
    <col min="1794" max="1794" width="61.6640625" style="182" customWidth="1"/>
    <col min="1795" max="1795" width="7" style="182" customWidth="1"/>
    <col min="1796" max="1796" width="9.44140625" style="182" customWidth="1"/>
    <col min="1797" max="1797" width="13.21875" style="182" customWidth="1"/>
    <col min="1798" max="1798" width="25" style="182" customWidth="1"/>
    <col min="1799" max="1800" width="8.88671875" style="182"/>
    <col min="1801" max="1801" width="14" style="182" bestFit="1" customWidth="1"/>
    <col min="1802" max="1803" width="8.88671875" style="182"/>
    <col min="1804" max="1804" width="14" style="182" bestFit="1" customWidth="1"/>
    <col min="1805" max="2048" width="8.88671875" style="182"/>
    <col min="2049" max="2049" width="5.88671875" style="182" customWidth="1"/>
    <col min="2050" max="2050" width="61.6640625" style="182" customWidth="1"/>
    <col min="2051" max="2051" width="7" style="182" customWidth="1"/>
    <col min="2052" max="2052" width="9.44140625" style="182" customWidth="1"/>
    <col min="2053" max="2053" width="13.21875" style="182" customWidth="1"/>
    <col min="2054" max="2054" width="25" style="182" customWidth="1"/>
    <col min="2055" max="2056" width="8.88671875" style="182"/>
    <col min="2057" max="2057" width="14" style="182" bestFit="1" customWidth="1"/>
    <col min="2058" max="2059" width="8.88671875" style="182"/>
    <col min="2060" max="2060" width="14" style="182" bestFit="1" customWidth="1"/>
    <col min="2061" max="2304" width="8.88671875" style="182"/>
    <col min="2305" max="2305" width="5.88671875" style="182" customWidth="1"/>
    <col min="2306" max="2306" width="61.6640625" style="182" customWidth="1"/>
    <col min="2307" max="2307" width="7" style="182" customWidth="1"/>
    <col min="2308" max="2308" width="9.44140625" style="182" customWidth="1"/>
    <col min="2309" max="2309" width="13.21875" style="182" customWidth="1"/>
    <col min="2310" max="2310" width="25" style="182" customWidth="1"/>
    <col min="2311" max="2312" width="8.88671875" style="182"/>
    <col min="2313" max="2313" width="14" style="182" bestFit="1" customWidth="1"/>
    <col min="2314" max="2315" width="8.88671875" style="182"/>
    <col min="2316" max="2316" width="14" style="182" bestFit="1" customWidth="1"/>
    <col min="2317" max="2560" width="8.88671875" style="182"/>
    <col min="2561" max="2561" width="5.88671875" style="182" customWidth="1"/>
    <col min="2562" max="2562" width="61.6640625" style="182" customWidth="1"/>
    <col min="2563" max="2563" width="7" style="182" customWidth="1"/>
    <col min="2564" max="2564" width="9.44140625" style="182" customWidth="1"/>
    <col min="2565" max="2565" width="13.21875" style="182" customWidth="1"/>
    <col min="2566" max="2566" width="25" style="182" customWidth="1"/>
    <col min="2567" max="2568" width="8.88671875" style="182"/>
    <col min="2569" max="2569" width="14" style="182" bestFit="1" customWidth="1"/>
    <col min="2570" max="2571" width="8.88671875" style="182"/>
    <col min="2572" max="2572" width="14" style="182" bestFit="1" customWidth="1"/>
    <col min="2573" max="2816" width="8.88671875" style="182"/>
    <col min="2817" max="2817" width="5.88671875" style="182" customWidth="1"/>
    <col min="2818" max="2818" width="61.6640625" style="182" customWidth="1"/>
    <col min="2819" max="2819" width="7" style="182" customWidth="1"/>
    <col min="2820" max="2820" width="9.44140625" style="182" customWidth="1"/>
    <col min="2821" max="2821" width="13.21875" style="182" customWidth="1"/>
    <col min="2822" max="2822" width="25" style="182" customWidth="1"/>
    <col min="2823" max="2824" width="8.88671875" style="182"/>
    <col min="2825" max="2825" width="14" style="182" bestFit="1" customWidth="1"/>
    <col min="2826" max="2827" width="8.88671875" style="182"/>
    <col min="2828" max="2828" width="14" style="182" bestFit="1" customWidth="1"/>
    <col min="2829" max="3072" width="8.88671875" style="182"/>
    <col min="3073" max="3073" width="5.88671875" style="182" customWidth="1"/>
    <col min="3074" max="3074" width="61.6640625" style="182" customWidth="1"/>
    <col min="3075" max="3075" width="7" style="182" customWidth="1"/>
    <col min="3076" max="3076" width="9.44140625" style="182" customWidth="1"/>
    <col min="3077" max="3077" width="13.21875" style="182" customWidth="1"/>
    <col min="3078" max="3078" width="25" style="182" customWidth="1"/>
    <col min="3079" max="3080" width="8.88671875" style="182"/>
    <col min="3081" max="3081" width="14" style="182" bestFit="1" customWidth="1"/>
    <col min="3082" max="3083" width="8.88671875" style="182"/>
    <col min="3084" max="3084" width="14" style="182" bestFit="1" customWidth="1"/>
    <col min="3085" max="3328" width="8.88671875" style="182"/>
    <col min="3329" max="3329" width="5.88671875" style="182" customWidth="1"/>
    <col min="3330" max="3330" width="61.6640625" style="182" customWidth="1"/>
    <col min="3331" max="3331" width="7" style="182" customWidth="1"/>
    <col min="3332" max="3332" width="9.44140625" style="182" customWidth="1"/>
    <col min="3333" max="3333" width="13.21875" style="182" customWidth="1"/>
    <col min="3334" max="3334" width="25" style="182" customWidth="1"/>
    <col min="3335" max="3336" width="8.88671875" style="182"/>
    <col min="3337" max="3337" width="14" style="182" bestFit="1" customWidth="1"/>
    <col min="3338" max="3339" width="8.88671875" style="182"/>
    <col min="3340" max="3340" width="14" style="182" bestFit="1" customWidth="1"/>
    <col min="3341" max="3584" width="8.88671875" style="182"/>
    <col min="3585" max="3585" width="5.88671875" style="182" customWidth="1"/>
    <col min="3586" max="3586" width="61.6640625" style="182" customWidth="1"/>
    <col min="3587" max="3587" width="7" style="182" customWidth="1"/>
    <col min="3588" max="3588" width="9.44140625" style="182" customWidth="1"/>
    <col min="3589" max="3589" width="13.21875" style="182" customWidth="1"/>
    <col min="3590" max="3590" width="25" style="182" customWidth="1"/>
    <col min="3591" max="3592" width="8.88671875" style="182"/>
    <col min="3593" max="3593" width="14" style="182" bestFit="1" customWidth="1"/>
    <col min="3594" max="3595" width="8.88671875" style="182"/>
    <col min="3596" max="3596" width="14" style="182" bestFit="1" customWidth="1"/>
    <col min="3597" max="3840" width="8.88671875" style="182"/>
    <col min="3841" max="3841" width="5.88671875" style="182" customWidth="1"/>
    <col min="3842" max="3842" width="61.6640625" style="182" customWidth="1"/>
    <col min="3843" max="3843" width="7" style="182" customWidth="1"/>
    <col min="3844" max="3844" width="9.44140625" style="182" customWidth="1"/>
    <col min="3845" max="3845" width="13.21875" style="182" customWidth="1"/>
    <col min="3846" max="3846" width="25" style="182" customWidth="1"/>
    <col min="3847" max="3848" width="8.88671875" style="182"/>
    <col min="3849" max="3849" width="14" style="182" bestFit="1" customWidth="1"/>
    <col min="3850" max="3851" width="8.88671875" style="182"/>
    <col min="3852" max="3852" width="14" style="182" bestFit="1" customWidth="1"/>
    <col min="3853" max="4096" width="8.88671875" style="182"/>
    <col min="4097" max="4097" width="5.88671875" style="182" customWidth="1"/>
    <col min="4098" max="4098" width="61.6640625" style="182" customWidth="1"/>
    <col min="4099" max="4099" width="7" style="182" customWidth="1"/>
    <col min="4100" max="4100" width="9.44140625" style="182" customWidth="1"/>
    <col min="4101" max="4101" width="13.21875" style="182" customWidth="1"/>
    <col min="4102" max="4102" width="25" style="182" customWidth="1"/>
    <col min="4103" max="4104" width="8.88671875" style="182"/>
    <col min="4105" max="4105" width="14" style="182" bestFit="1" customWidth="1"/>
    <col min="4106" max="4107" width="8.88671875" style="182"/>
    <col min="4108" max="4108" width="14" style="182" bestFit="1" customWidth="1"/>
    <col min="4109" max="4352" width="8.88671875" style="182"/>
    <col min="4353" max="4353" width="5.88671875" style="182" customWidth="1"/>
    <col min="4354" max="4354" width="61.6640625" style="182" customWidth="1"/>
    <col min="4355" max="4355" width="7" style="182" customWidth="1"/>
    <col min="4356" max="4356" width="9.44140625" style="182" customWidth="1"/>
    <col min="4357" max="4357" width="13.21875" style="182" customWidth="1"/>
    <col min="4358" max="4358" width="25" style="182" customWidth="1"/>
    <col min="4359" max="4360" width="8.88671875" style="182"/>
    <col min="4361" max="4361" width="14" style="182" bestFit="1" customWidth="1"/>
    <col min="4362" max="4363" width="8.88671875" style="182"/>
    <col min="4364" max="4364" width="14" style="182" bestFit="1" customWidth="1"/>
    <col min="4365" max="4608" width="8.88671875" style="182"/>
    <col min="4609" max="4609" width="5.88671875" style="182" customWidth="1"/>
    <col min="4610" max="4610" width="61.6640625" style="182" customWidth="1"/>
    <col min="4611" max="4611" width="7" style="182" customWidth="1"/>
    <col min="4612" max="4612" width="9.44140625" style="182" customWidth="1"/>
    <col min="4613" max="4613" width="13.21875" style="182" customWidth="1"/>
    <col min="4614" max="4614" width="25" style="182" customWidth="1"/>
    <col min="4615" max="4616" width="8.88671875" style="182"/>
    <col min="4617" max="4617" width="14" style="182" bestFit="1" customWidth="1"/>
    <col min="4618" max="4619" width="8.88671875" style="182"/>
    <col min="4620" max="4620" width="14" style="182" bestFit="1" customWidth="1"/>
    <col min="4621" max="4864" width="8.88671875" style="182"/>
    <col min="4865" max="4865" width="5.88671875" style="182" customWidth="1"/>
    <col min="4866" max="4866" width="61.6640625" style="182" customWidth="1"/>
    <col min="4867" max="4867" width="7" style="182" customWidth="1"/>
    <col min="4868" max="4868" width="9.44140625" style="182" customWidth="1"/>
    <col min="4869" max="4869" width="13.21875" style="182" customWidth="1"/>
    <col min="4870" max="4870" width="25" style="182" customWidth="1"/>
    <col min="4871" max="4872" width="8.88671875" style="182"/>
    <col min="4873" max="4873" width="14" style="182" bestFit="1" customWidth="1"/>
    <col min="4874" max="4875" width="8.88671875" style="182"/>
    <col min="4876" max="4876" width="14" style="182" bestFit="1" customWidth="1"/>
    <col min="4877" max="5120" width="8.88671875" style="182"/>
    <col min="5121" max="5121" width="5.88671875" style="182" customWidth="1"/>
    <col min="5122" max="5122" width="61.6640625" style="182" customWidth="1"/>
    <col min="5123" max="5123" width="7" style="182" customWidth="1"/>
    <col min="5124" max="5124" width="9.44140625" style="182" customWidth="1"/>
    <col min="5125" max="5125" width="13.21875" style="182" customWidth="1"/>
    <col min="5126" max="5126" width="25" style="182" customWidth="1"/>
    <col min="5127" max="5128" width="8.88671875" style="182"/>
    <col min="5129" max="5129" width="14" style="182" bestFit="1" customWidth="1"/>
    <col min="5130" max="5131" width="8.88671875" style="182"/>
    <col min="5132" max="5132" width="14" style="182" bestFit="1" customWidth="1"/>
    <col min="5133" max="5376" width="8.88671875" style="182"/>
    <col min="5377" max="5377" width="5.88671875" style="182" customWidth="1"/>
    <col min="5378" max="5378" width="61.6640625" style="182" customWidth="1"/>
    <col min="5379" max="5379" width="7" style="182" customWidth="1"/>
    <col min="5380" max="5380" width="9.44140625" style="182" customWidth="1"/>
    <col min="5381" max="5381" width="13.21875" style="182" customWidth="1"/>
    <col min="5382" max="5382" width="25" style="182" customWidth="1"/>
    <col min="5383" max="5384" width="8.88671875" style="182"/>
    <col min="5385" max="5385" width="14" style="182" bestFit="1" customWidth="1"/>
    <col min="5386" max="5387" width="8.88671875" style="182"/>
    <col min="5388" max="5388" width="14" style="182" bestFit="1" customWidth="1"/>
    <col min="5389" max="5632" width="8.88671875" style="182"/>
    <col min="5633" max="5633" width="5.88671875" style="182" customWidth="1"/>
    <col min="5634" max="5634" width="61.6640625" style="182" customWidth="1"/>
    <col min="5635" max="5635" width="7" style="182" customWidth="1"/>
    <col min="5636" max="5636" width="9.44140625" style="182" customWidth="1"/>
    <col min="5637" max="5637" width="13.21875" style="182" customWidth="1"/>
    <col min="5638" max="5638" width="25" style="182" customWidth="1"/>
    <col min="5639" max="5640" width="8.88671875" style="182"/>
    <col min="5641" max="5641" width="14" style="182" bestFit="1" customWidth="1"/>
    <col min="5642" max="5643" width="8.88671875" style="182"/>
    <col min="5644" max="5644" width="14" style="182" bestFit="1" customWidth="1"/>
    <col min="5645" max="5888" width="8.88671875" style="182"/>
    <col min="5889" max="5889" width="5.88671875" style="182" customWidth="1"/>
    <col min="5890" max="5890" width="61.6640625" style="182" customWidth="1"/>
    <col min="5891" max="5891" width="7" style="182" customWidth="1"/>
    <col min="5892" max="5892" width="9.44140625" style="182" customWidth="1"/>
    <col min="5893" max="5893" width="13.21875" style="182" customWidth="1"/>
    <col min="5894" max="5894" width="25" style="182" customWidth="1"/>
    <col min="5895" max="5896" width="8.88671875" style="182"/>
    <col min="5897" max="5897" width="14" style="182" bestFit="1" customWidth="1"/>
    <col min="5898" max="5899" width="8.88671875" style="182"/>
    <col min="5900" max="5900" width="14" style="182" bestFit="1" customWidth="1"/>
    <col min="5901" max="6144" width="8.88671875" style="182"/>
    <col min="6145" max="6145" width="5.88671875" style="182" customWidth="1"/>
    <col min="6146" max="6146" width="61.6640625" style="182" customWidth="1"/>
    <col min="6147" max="6147" width="7" style="182" customWidth="1"/>
    <col min="6148" max="6148" width="9.44140625" style="182" customWidth="1"/>
    <col min="6149" max="6149" width="13.21875" style="182" customWidth="1"/>
    <col min="6150" max="6150" width="25" style="182" customWidth="1"/>
    <col min="6151" max="6152" width="8.88671875" style="182"/>
    <col min="6153" max="6153" width="14" style="182" bestFit="1" customWidth="1"/>
    <col min="6154" max="6155" width="8.88671875" style="182"/>
    <col min="6156" max="6156" width="14" style="182" bestFit="1" customWidth="1"/>
    <col min="6157" max="6400" width="8.88671875" style="182"/>
    <col min="6401" max="6401" width="5.88671875" style="182" customWidth="1"/>
    <col min="6402" max="6402" width="61.6640625" style="182" customWidth="1"/>
    <col min="6403" max="6403" width="7" style="182" customWidth="1"/>
    <col min="6404" max="6404" width="9.44140625" style="182" customWidth="1"/>
    <col min="6405" max="6405" width="13.21875" style="182" customWidth="1"/>
    <col min="6406" max="6406" width="25" style="182" customWidth="1"/>
    <col min="6407" max="6408" width="8.88671875" style="182"/>
    <col min="6409" max="6409" width="14" style="182" bestFit="1" customWidth="1"/>
    <col min="6410" max="6411" width="8.88671875" style="182"/>
    <col min="6412" max="6412" width="14" style="182" bestFit="1" customWidth="1"/>
    <col min="6413" max="6656" width="8.88671875" style="182"/>
    <col min="6657" max="6657" width="5.88671875" style="182" customWidth="1"/>
    <col min="6658" max="6658" width="61.6640625" style="182" customWidth="1"/>
    <col min="6659" max="6659" width="7" style="182" customWidth="1"/>
    <col min="6660" max="6660" width="9.44140625" style="182" customWidth="1"/>
    <col min="6661" max="6661" width="13.21875" style="182" customWidth="1"/>
    <col min="6662" max="6662" width="25" style="182" customWidth="1"/>
    <col min="6663" max="6664" width="8.88671875" style="182"/>
    <col min="6665" max="6665" width="14" style="182" bestFit="1" customWidth="1"/>
    <col min="6666" max="6667" width="8.88671875" style="182"/>
    <col min="6668" max="6668" width="14" style="182" bestFit="1" customWidth="1"/>
    <col min="6669" max="6912" width="8.88671875" style="182"/>
    <col min="6913" max="6913" width="5.88671875" style="182" customWidth="1"/>
    <col min="6914" max="6914" width="61.6640625" style="182" customWidth="1"/>
    <col min="6915" max="6915" width="7" style="182" customWidth="1"/>
    <col min="6916" max="6916" width="9.44140625" style="182" customWidth="1"/>
    <col min="6917" max="6917" width="13.21875" style="182" customWidth="1"/>
    <col min="6918" max="6918" width="25" style="182" customWidth="1"/>
    <col min="6919" max="6920" width="8.88671875" style="182"/>
    <col min="6921" max="6921" width="14" style="182" bestFit="1" customWidth="1"/>
    <col min="6922" max="6923" width="8.88671875" style="182"/>
    <col min="6924" max="6924" width="14" style="182" bestFit="1" customWidth="1"/>
    <col min="6925" max="7168" width="8.88671875" style="182"/>
    <col min="7169" max="7169" width="5.88671875" style="182" customWidth="1"/>
    <col min="7170" max="7170" width="61.6640625" style="182" customWidth="1"/>
    <col min="7171" max="7171" width="7" style="182" customWidth="1"/>
    <col min="7172" max="7172" width="9.44140625" style="182" customWidth="1"/>
    <col min="7173" max="7173" width="13.21875" style="182" customWidth="1"/>
    <col min="7174" max="7174" width="25" style="182" customWidth="1"/>
    <col min="7175" max="7176" width="8.88671875" style="182"/>
    <col min="7177" max="7177" width="14" style="182" bestFit="1" customWidth="1"/>
    <col min="7178" max="7179" width="8.88671875" style="182"/>
    <col min="7180" max="7180" width="14" style="182" bestFit="1" customWidth="1"/>
    <col min="7181" max="7424" width="8.88671875" style="182"/>
    <col min="7425" max="7425" width="5.88671875" style="182" customWidth="1"/>
    <col min="7426" max="7426" width="61.6640625" style="182" customWidth="1"/>
    <col min="7427" max="7427" width="7" style="182" customWidth="1"/>
    <col min="7428" max="7428" width="9.44140625" style="182" customWidth="1"/>
    <col min="7429" max="7429" width="13.21875" style="182" customWidth="1"/>
    <col min="7430" max="7430" width="25" style="182" customWidth="1"/>
    <col min="7431" max="7432" width="8.88671875" style="182"/>
    <col min="7433" max="7433" width="14" style="182" bestFit="1" customWidth="1"/>
    <col min="7434" max="7435" width="8.88671875" style="182"/>
    <col min="7436" max="7436" width="14" style="182" bestFit="1" customWidth="1"/>
    <col min="7437" max="7680" width="8.88671875" style="182"/>
    <col min="7681" max="7681" width="5.88671875" style="182" customWidth="1"/>
    <col min="7682" max="7682" width="61.6640625" style="182" customWidth="1"/>
    <col min="7683" max="7683" width="7" style="182" customWidth="1"/>
    <col min="7684" max="7684" width="9.44140625" style="182" customWidth="1"/>
    <col min="7685" max="7685" width="13.21875" style="182" customWidth="1"/>
    <col min="7686" max="7686" width="25" style="182" customWidth="1"/>
    <col min="7687" max="7688" width="8.88671875" style="182"/>
    <col min="7689" max="7689" width="14" style="182" bestFit="1" customWidth="1"/>
    <col min="7690" max="7691" width="8.88671875" style="182"/>
    <col min="7692" max="7692" width="14" style="182" bestFit="1" customWidth="1"/>
    <col min="7693" max="7936" width="8.88671875" style="182"/>
    <col min="7937" max="7937" width="5.88671875" style="182" customWidth="1"/>
    <col min="7938" max="7938" width="61.6640625" style="182" customWidth="1"/>
    <col min="7939" max="7939" width="7" style="182" customWidth="1"/>
    <col min="7940" max="7940" width="9.44140625" style="182" customWidth="1"/>
    <col min="7941" max="7941" width="13.21875" style="182" customWidth="1"/>
    <col min="7942" max="7942" width="25" style="182" customWidth="1"/>
    <col min="7943" max="7944" width="8.88671875" style="182"/>
    <col min="7945" max="7945" width="14" style="182" bestFit="1" customWidth="1"/>
    <col min="7946" max="7947" width="8.88671875" style="182"/>
    <col min="7948" max="7948" width="14" style="182" bestFit="1" customWidth="1"/>
    <col min="7949" max="8192" width="8.88671875" style="182"/>
    <col min="8193" max="8193" width="5.88671875" style="182" customWidth="1"/>
    <col min="8194" max="8194" width="61.6640625" style="182" customWidth="1"/>
    <col min="8195" max="8195" width="7" style="182" customWidth="1"/>
    <col min="8196" max="8196" width="9.44140625" style="182" customWidth="1"/>
    <col min="8197" max="8197" width="13.21875" style="182" customWidth="1"/>
    <col min="8198" max="8198" width="25" style="182" customWidth="1"/>
    <col min="8199" max="8200" width="8.88671875" style="182"/>
    <col min="8201" max="8201" width="14" style="182" bestFit="1" customWidth="1"/>
    <col min="8202" max="8203" width="8.88671875" style="182"/>
    <col min="8204" max="8204" width="14" style="182" bestFit="1" customWidth="1"/>
    <col min="8205" max="8448" width="8.88671875" style="182"/>
    <col min="8449" max="8449" width="5.88671875" style="182" customWidth="1"/>
    <col min="8450" max="8450" width="61.6640625" style="182" customWidth="1"/>
    <col min="8451" max="8451" width="7" style="182" customWidth="1"/>
    <col min="8452" max="8452" width="9.44140625" style="182" customWidth="1"/>
    <col min="8453" max="8453" width="13.21875" style="182" customWidth="1"/>
    <col min="8454" max="8454" width="25" style="182" customWidth="1"/>
    <col min="8455" max="8456" width="8.88671875" style="182"/>
    <col min="8457" max="8457" width="14" style="182" bestFit="1" customWidth="1"/>
    <col min="8458" max="8459" width="8.88671875" style="182"/>
    <col min="8460" max="8460" width="14" style="182" bestFit="1" customWidth="1"/>
    <col min="8461" max="8704" width="8.88671875" style="182"/>
    <col min="8705" max="8705" width="5.88671875" style="182" customWidth="1"/>
    <col min="8706" max="8706" width="61.6640625" style="182" customWidth="1"/>
    <col min="8707" max="8707" width="7" style="182" customWidth="1"/>
    <col min="8708" max="8708" width="9.44140625" style="182" customWidth="1"/>
    <col min="8709" max="8709" width="13.21875" style="182" customWidth="1"/>
    <col min="8710" max="8710" width="25" style="182" customWidth="1"/>
    <col min="8711" max="8712" width="8.88671875" style="182"/>
    <col min="8713" max="8713" width="14" style="182" bestFit="1" customWidth="1"/>
    <col min="8714" max="8715" width="8.88671875" style="182"/>
    <col min="8716" max="8716" width="14" style="182" bestFit="1" customWidth="1"/>
    <col min="8717" max="8960" width="8.88671875" style="182"/>
    <col min="8961" max="8961" width="5.88671875" style="182" customWidth="1"/>
    <col min="8962" max="8962" width="61.6640625" style="182" customWidth="1"/>
    <col min="8963" max="8963" width="7" style="182" customWidth="1"/>
    <col min="8964" max="8964" width="9.44140625" style="182" customWidth="1"/>
    <col min="8965" max="8965" width="13.21875" style="182" customWidth="1"/>
    <col min="8966" max="8966" width="25" style="182" customWidth="1"/>
    <col min="8967" max="8968" width="8.88671875" style="182"/>
    <col min="8969" max="8969" width="14" style="182" bestFit="1" customWidth="1"/>
    <col min="8970" max="8971" width="8.88671875" style="182"/>
    <col min="8972" max="8972" width="14" style="182" bestFit="1" customWidth="1"/>
    <col min="8973" max="9216" width="8.88671875" style="182"/>
    <col min="9217" max="9217" width="5.88671875" style="182" customWidth="1"/>
    <col min="9218" max="9218" width="61.6640625" style="182" customWidth="1"/>
    <col min="9219" max="9219" width="7" style="182" customWidth="1"/>
    <col min="9220" max="9220" width="9.44140625" style="182" customWidth="1"/>
    <col min="9221" max="9221" width="13.21875" style="182" customWidth="1"/>
    <col min="9222" max="9222" width="25" style="182" customWidth="1"/>
    <col min="9223" max="9224" width="8.88671875" style="182"/>
    <col min="9225" max="9225" width="14" style="182" bestFit="1" customWidth="1"/>
    <col min="9226" max="9227" width="8.88671875" style="182"/>
    <col min="9228" max="9228" width="14" style="182" bestFit="1" customWidth="1"/>
    <col min="9229" max="9472" width="8.88671875" style="182"/>
    <col min="9473" max="9473" width="5.88671875" style="182" customWidth="1"/>
    <col min="9474" max="9474" width="61.6640625" style="182" customWidth="1"/>
    <col min="9475" max="9475" width="7" style="182" customWidth="1"/>
    <col min="9476" max="9476" width="9.44140625" style="182" customWidth="1"/>
    <col min="9477" max="9477" width="13.21875" style="182" customWidth="1"/>
    <col min="9478" max="9478" width="25" style="182" customWidth="1"/>
    <col min="9479" max="9480" width="8.88671875" style="182"/>
    <col min="9481" max="9481" width="14" style="182" bestFit="1" customWidth="1"/>
    <col min="9482" max="9483" width="8.88671875" style="182"/>
    <col min="9484" max="9484" width="14" style="182" bestFit="1" customWidth="1"/>
    <col min="9485" max="9728" width="8.88671875" style="182"/>
    <col min="9729" max="9729" width="5.88671875" style="182" customWidth="1"/>
    <col min="9730" max="9730" width="61.6640625" style="182" customWidth="1"/>
    <col min="9731" max="9731" width="7" style="182" customWidth="1"/>
    <col min="9732" max="9732" width="9.44140625" style="182" customWidth="1"/>
    <col min="9733" max="9733" width="13.21875" style="182" customWidth="1"/>
    <col min="9734" max="9734" width="25" style="182" customWidth="1"/>
    <col min="9735" max="9736" width="8.88671875" style="182"/>
    <col min="9737" max="9737" width="14" style="182" bestFit="1" customWidth="1"/>
    <col min="9738" max="9739" width="8.88671875" style="182"/>
    <col min="9740" max="9740" width="14" style="182" bestFit="1" customWidth="1"/>
    <col min="9741" max="9984" width="8.88671875" style="182"/>
    <col min="9985" max="9985" width="5.88671875" style="182" customWidth="1"/>
    <col min="9986" max="9986" width="61.6640625" style="182" customWidth="1"/>
    <col min="9987" max="9987" width="7" style="182" customWidth="1"/>
    <col min="9988" max="9988" width="9.44140625" style="182" customWidth="1"/>
    <col min="9989" max="9989" width="13.21875" style="182" customWidth="1"/>
    <col min="9990" max="9990" width="25" style="182" customWidth="1"/>
    <col min="9991" max="9992" width="8.88671875" style="182"/>
    <col min="9993" max="9993" width="14" style="182" bestFit="1" customWidth="1"/>
    <col min="9994" max="9995" width="8.88671875" style="182"/>
    <col min="9996" max="9996" width="14" style="182" bestFit="1" customWidth="1"/>
    <col min="9997" max="10240" width="8.88671875" style="182"/>
    <col min="10241" max="10241" width="5.88671875" style="182" customWidth="1"/>
    <col min="10242" max="10242" width="61.6640625" style="182" customWidth="1"/>
    <col min="10243" max="10243" width="7" style="182" customWidth="1"/>
    <col min="10244" max="10244" width="9.44140625" style="182" customWidth="1"/>
    <col min="10245" max="10245" width="13.21875" style="182" customWidth="1"/>
    <col min="10246" max="10246" width="25" style="182" customWidth="1"/>
    <col min="10247" max="10248" width="8.88671875" style="182"/>
    <col min="10249" max="10249" width="14" style="182" bestFit="1" customWidth="1"/>
    <col min="10250" max="10251" width="8.88671875" style="182"/>
    <col min="10252" max="10252" width="14" style="182" bestFit="1" customWidth="1"/>
    <col min="10253" max="10496" width="8.88671875" style="182"/>
    <col min="10497" max="10497" width="5.88671875" style="182" customWidth="1"/>
    <col min="10498" max="10498" width="61.6640625" style="182" customWidth="1"/>
    <col min="10499" max="10499" width="7" style="182" customWidth="1"/>
    <col min="10500" max="10500" width="9.44140625" style="182" customWidth="1"/>
    <col min="10501" max="10501" width="13.21875" style="182" customWidth="1"/>
    <col min="10502" max="10502" width="25" style="182" customWidth="1"/>
    <col min="10503" max="10504" width="8.88671875" style="182"/>
    <col min="10505" max="10505" width="14" style="182" bestFit="1" customWidth="1"/>
    <col min="10506" max="10507" width="8.88671875" style="182"/>
    <col min="10508" max="10508" width="14" style="182" bestFit="1" customWidth="1"/>
    <col min="10509" max="10752" width="8.88671875" style="182"/>
    <col min="10753" max="10753" width="5.88671875" style="182" customWidth="1"/>
    <col min="10754" max="10754" width="61.6640625" style="182" customWidth="1"/>
    <col min="10755" max="10755" width="7" style="182" customWidth="1"/>
    <col min="10756" max="10756" width="9.44140625" style="182" customWidth="1"/>
    <col min="10757" max="10757" width="13.21875" style="182" customWidth="1"/>
    <col min="10758" max="10758" width="25" style="182" customWidth="1"/>
    <col min="10759" max="10760" width="8.88671875" style="182"/>
    <col min="10761" max="10761" width="14" style="182" bestFit="1" customWidth="1"/>
    <col min="10762" max="10763" width="8.88671875" style="182"/>
    <col min="10764" max="10764" width="14" style="182" bestFit="1" customWidth="1"/>
    <col min="10765" max="11008" width="8.88671875" style="182"/>
    <col min="11009" max="11009" width="5.88671875" style="182" customWidth="1"/>
    <col min="11010" max="11010" width="61.6640625" style="182" customWidth="1"/>
    <col min="11011" max="11011" width="7" style="182" customWidth="1"/>
    <col min="11012" max="11012" width="9.44140625" style="182" customWidth="1"/>
    <col min="11013" max="11013" width="13.21875" style="182" customWidth="1"/>
    <col min="11014" max="11014" width="25" style="182" customWidth="1"/>
    <col min="11015" max="11016" width="8.88671875" style="182"/>
    <col min="11017" max="11017" width="14" style="182" bestFit="1" customWidth="1"/>
    <col min="11018" max="11019" width="8.88671875" style="182"/>
    <col min="11020" max="11020" width="14" style="182" bestFit="1" customWidth="1"/>
    <col min="11021" max="11264" width="8.88671875" style="182"/>
    <col min="11265" max="11265" width="5.88671875" style="182" customWidth="1"/>
    <col min="11266" max="11266" width="61.6640625" style="182" customWidth="1"/>
    <col min="11267" max="11267" width="7" style="182" customWidth="1"/>
    <col min="11268" max="11268" width="9.44140625" style="182" customWidth="1"/>
    <col min="11269" max="11269" width="13.21875" style="182" customWidth="1"/>
    <col min="11270" max="11270" width="25" style="182" customWidth="1"/>
    <col min="11271" max="11272" width="8.88671875" style="182"/>
    <col min="11273" max="11273" width="14" style="182" bestFit="1" customWidth="1"/>
    <col min="11274" max="11275" width="8.88671875" style="182"/>
    <col min="11276" max="11276" width="14" style="182" bestFit="1" customWidth="1"/>
    <col min="11277" max="11520" width="8.88671875" style="182"/>
    <col min="11521" max="11521" width="5.88671875" style="182" customWidth="1"/>
    <col min="11522" max="11522" width="61.6640625" style="182" customWidth="1"/>
    <col min="11523" max="11523" width="7" style="182" customWidth="1"/>
    <col min="11524" max="11524" width="9.44140625" style="182" customWidth="1"/>
    <col min="11525" max="11525" width="13.21875" style="182" customWidth="1"/>
    <col min="11526" max="11526" width="25" style="182" customWidth="1"/>
    <col min="11527" max="11528" width="8.88671875" style="182"/>
    <col min="11529" max="11529" width="14" style="182" bestFit="1" customWidth="1"/>
    <col min="11530" max="11531" width="8.88671875" style="182"/>
    <col min="11532" max="11532" width="14" style="182" bestFit="1" customWidth="1"/>
    <col min="11533" max="11776" width="8.88671875" style="182"/>
    <col min="11777" max="11777" width="5.88671875" style="182" customWidth="1"/>
    <col min="11778" max="11778" width="61.6640625" style="182" customWidth="1"/>
    <col min="11779" max="11779" width="7" style="182" customWidth="1"/>
    <col min="11780" max="11780" width="9.44140625" style="182" customWidth="1"/>
    <col min="11781" max="11781" width="13.21875" style="182" customWidth="1"/>
    <col min="11782" max="11782" width="25" style="182" customWidth="1"/>
    <col min="11783" max="11784" width="8.88671875" style="182"/>
    <col min="11785" max="11785" width="14" style="182" bestFit="1" customWidth="1"/>
    <col min="11786" max="11787" width="8.88671875" style="182"/>
    <col min="11788" max="11788" width="14" style="182" bestFit="1" customWidth="1"/>
    <col min="11789" max="12032" width="8.88671875" style="182"/>
    <col min="12033" max="12033" width="5.88671875" style="182" customWidth="1"/>
    <col min="12034" max="12034" width="61.6640625" style="182" customWidth="1"/>
    <col min="12035" max="12035" width="7" style="182" customWidth="1"/>
    <col min="12036" max="12036" width="9.44140625" style="182" customWidth="1"/>
    <col min="12037" max="12037" width="13.21875" style="182" customWidth="1"/>
    <col min="12038" max="12038" width="25" style="182" customWidth="1"/>
    <col min="12039" max="12040" width="8.88671875" style="182"/>
    <col min="12041" max="12041" width="14" style="182" bestFit="1" customWidth="1"/>
    <col min="12042" max="12043" width="8.88671875" style="182"/>
    <col min="12044" max="12044" width="14" style="182" bestFit="1" customWidth="1"/>
    <col min="12045" max="12288" width="8.88671875" style="182"/>
    <col min="12289" max="12289" width="5.88671875" style="182" customWidth="1"/>
    <col min="12290" max="12290" width="61.6640625" style="182" customWidth="1"/>
    <col min="12291" max="12291" width="7" style="182" customWidth="1"/>
    <col min="12292" max="12292" width="9.44140625" style="182" customWidth="1"/>
    <col min="12293" max="12293" width="13.21875" style="182" customWidth="1"/>
    <col min="12294" max="12294" width="25" style="182" customWidth="1"/>
    <col min="12295" max="12296" width="8.88671875" style="182"/>
    <col min="12297" max="12297" width="14" style="182" bestFit="1" customWidth="1"/>
    <col min="12298" max="12299" width="8.88671875" style="182"/>
    <col min="12300" max="12300" width="14" style="182" bestFit="1" customWidth="1"/>
    <col min="12301" max="12544" width="8.88671875" style="182"/>
    <col min="12545" max="12545" width="5.88671875" style="182" customWidth="1"/>
    <col min="12546" max="12546" width="61.6640625" style="182" customWidth="1"/>
    <col min="12547" max="12547" width="7" style="182" customWidth="1"/>
    <col min="12548" max="12548" width="9.44140625" style="182" customWidth="1"/>
    <col min="12549" max="12549" width="13.21875" style="182" customWidth="1"/>
    <col min="12550" max="12550" width="25" style="182" customWidth="1"/>
    <col min="12551" max="12552" width="8.88671875" style="182"/>
    <col min="12553" max="12553" width="14" style="182" bestFit="1" customWidth="1"/>
    <col min="12554" max="12555" width="8.88671875" style="182"/>
    <col min="12556" max="12556" width="14" style="182" bestFit="1" customWidth="1"/>
    <col min="12557" max="12800" width="8.88671875" style="182"/>
    <col min="12801" max="12801" width="5.88671875" style="182" customWidth="1"/>
    <col min="12802" max="12802" width="61.6640625" style="182" customWidth="1"/>
    <col min="12803" max="12803" width="7" style="182" customWidth="1"/>
    <col min="12804" max="12804" width="9.44140625" style="182" customWidth="1"/>
    <col min="12805" max="12805" width="13.21875" style="182" customWidth="1"/>
    <col min="12806" max="12806" width="25" style="182" customWidth="1"/>
    <col min="12807" max="12808" width="8.88671875" style="182"/>
    <col min="12809" max="12809" width="14" style="182" bestFit="1" customWidth="1"/>
    <col min="12810" max="12811" width="8.88671875" style="182"/>
    <col min="12812" max="12812" width="14" style="182" bestFit="1" customWidth="1"/>
    <col min="12813" max="13056" width="8.88671875" style="182"/>
    <col min="13057" max="13057" width="5.88671875" style="182" customWidth="1"/>
    <col min="13058" max="13058" width="61.6640625" style="182" customWidth="1"/>
    <col min="13059" max="13059" width="7" style="182" customWidth="1"/>
    <col min="13060" max="13060" width="9.44140625" style="182" customWidth="1"/>
    <col min="13061" max="13061" width="13.21875" style="182" customWidth="1"/>
    <col min="13062" max="13062" width="25" style="182" customWidth="1"/>
    <col min="13063" max="13064" width="8.88671875" style="182"/>
    <col min="13065" max="13065" width="14" style="182" bestFit="1" customWidth="1"/>
    <col min="13066" max="13067" width="8.88671875" style="182"/>
    <col min="13068" max="13068" width="14" style="182" bestFit="1" customWidth="1"/>
    <col min="13069" max="13312" width="8.88671875" style="182"/>
    <col min="13313" max="13313" width="5.88671875" style="182" customWidth="1"/>
    <col min="13314" max="13314" width="61.6640625" style="182" customWidth="1"/>
    <col min="13315" max="13315" width="7" style="182" customWidth="1"/>
    <col min="13316" max="13316" width="9.44140625" style="182" customWidth="1"/>
    <col min="13317" max="13317" width="13.21875" style="182" customWidth="1"/>
    <col min="13318" max="13318" width="25" style="182" customWidth="1"/>
    <col min="13319" max="13320" width="8.88671875" style="182"/>
    <col min="13321" max="13321" width="14" style="182" bestFit="1" customWidth="1"/>
    <col min="13322" max="13323" width="8.88671875" style="182"/>
    <col min="13324" max="13324" width="14" style="182" bestFit="1" customWidth="1"/>
    <col min="13325" max="13568" width="8.88671875" style="182"/>
    <col min="13569" max="13569" width="5.88671875" style="182" customWidth="1"/>
    <col min="13570" max="13570" width="61.6640625" style="182" customWidth="1"/>
    <col min="13571" max="13571" width="7" style="182" customWidth="1"/>
    <col min="13572" max="13572" width="9.44140625" style="182" customWidth="1"/>
    <col min="13573" max="13573" width="13.21875" style="182" customWidth="1"/>
    <col min="13574" max="13574" width="25" style="182" customWidth="1"/>
    <col min="13575" max="13576" width="8.88671875" style="182"/>
    <col min="13577" max="13577" width="14" style="182" bestFit="1" customWidth="1"/>
    <col min="13578" max="13579" width="8.88671875" style="182"/>
    <col min="13580" max="13580" width="14" style="182" bestFit="1" customWidth="1"/>
    <col min="13581" max="13824" width="8.88671875" style="182"/>
    <col min="13825" max="13825" width="5.88671875" style="182" customWidth="1"/>
    <col min="13826" max="13826" width="61.6640625" style="182" customWidth="1"/>
    <col min="13827" max="13827" width="7" style="182" customWidth="1"/>
    <col min="13828" max="13828" width="9.44140625" style="182" customWidth="1"/>
    <col min="13829" max="13829" width="13.21875" style="182" customWidth="1"/>
    <col min="13830" max="13830" width="25" style="182" customWidth="1"/>
    <col min="13831" max="13832" width="8.88671875" style="182"/>
    <col min="13833" max="13833" width="14" style="182" bestFit="1" customWidth="1"/>
    <col min="13834" max="13835" width="8.88671875" style="182"/>
    <col min="13836" max="13836" width="14" style="182" bestFit="1" customWidth="1"/>
    <col min="13837" max="14080" width="8.88671875" style="182"/>
    <col min="14081" max="14081" width="5.88671875" style="182" customWidth="1"/>
    <col min="14082" max="14082" width="61.6640625" style="182" customWidth="1"/>
    <col min="14083" max="14083" width="7" style="182" customWidth="1"/>
    <col min="14084" max="14084" width="9.44140625" style="182" customWidth="1"/>
    <col min="14085" max="14085" width="13.21875" style="182" customWidth="1"/>
    <col min="14086" max="14086" width="25" style="182" customWidth="1"/>
    <col min="14087" max="14088" width="8.88671875" style="182"/>
    <col min="14089" max="14089" width="14" style="182" bestFit="1" customWidth="1"/>
    <col min="14090" max="14091" width="8.88671875" style="182"/>
    <col min="14092" max="14092" width="14" style="182" bestFit="1" customWidth="1"/>
    <col min="14093" max="14336" width="8.88671875" style="182"/>
    <col min="14337" max="14337" width="5.88671875" style="182" customWidth="1"/>
    <col min="14338" max="14338" width="61.6640625" style="182" customWidth="1"/>
    <col min="14339" max="14339" width="7" style="182" customWidth="1"/>
    <col min="14340" max="14340" width="9.44140625" style="182" customWidth="1"/>
    <col min="14341" max="14341" width="13.21875" style="182" customWidth="1"/>
    <col min="14342" max="14342" width="25" style="182" customWidth="1"/>
    <col min="14343" max="14344" width="8.88671875" style="182"/>
    <col min="14345" max="14345" width="14" style="182" bestFit="1" customWidth="1"/>
    <col min="14346" max="14347" width="8.88671875" style="182"/>
    <col min="14348" max="14348" width="14" style="182" bestFit="1" customWidth="1"/>
    <col min="14349" max="14592" width="8.88671875" style="182"/>
    <col min="14593" max="14593" width="5.88671875" style="182" customWidth="1"/>
    <col min="14594" max="14594" width="61.6640625" style="182" customWidth="1"/>
    <col min="14595" max="14595" width="7" style="182" customWidth="1"/>
    <col min="14596" max="14596" width="9.44140625" style="182" customWidth="1"/>
    <col min="14597" max="14597" width="13.21875" style="182" customWidth="1"/>
    <col min="14598" max="14598" width="25" style="182" customWidth="1"/>
    <col min="14599" max="14600" width="8.88671875" style="182"/>
    <col min="14601" max="14601" width="14" style="182" bestFit="1" customWidth="1"/>
    <col min="14602" max="14603" width="8.88671875" style="182"/>
    <col min="14604" max="14604" width="14" style="182" bestFit="1" customWidth="1"/>
    <col min="14605" max="14848" width="8.88671875" style="182"/>
    <col min="14849" max="14849" width="5.88671875" style="182" customWidth="1"/>
    <col min="14850" max="14850" width="61.6640625" style="182" customWidth="1"/>
    <col min="14851" max="14851" width="7" style="182" customWidth="1"/>
    <col min="14852" max="14852" width="9.44140625" style="182" customWidth="1"/>
    <col min="14853" max="14853" width="13.21875" style="182" customWidth="1"/>
    <col min="14854" max="14854" width="25" style="182" customWidth="1"/>
    <col min="14855" max="14856" width="8.88671875" style="182"/>
    <col min="14857" max="14857" width="14" style="182" bestFit="1" customWidth="1"/>
    <col min="14858" max="14859" width="8.88671875" style="182"/>
    <col min="14860" max="14860" width="14" style="182" bestFit="1" customWidth="1"/>
    <col min="14861" max="15104" width="8.88671875" style="182"/>
    <col min="15105" max="15105" width="5.88671875" style="182" customWidth="1"/>
    <col min="15106" max="15106" width="61.6640625" style="182" customWidth="1"/>
    <col min="15107" max="15107" width="7" style="182" customWidth="1"/>
    <col min="15108" max="15108" width="9.44140625" style="182" customWidth="1"/>
    <col min="15109" max="15109" width="13.21875" style="182" customWidth="1"/>
    <col min="15110" max="15110" width="25" style="182" customWidth="1"/>
    <col min="15111" max="15112" width="8.88671875" style="182"/>
    <col min="15113" max="15113" width="14" style="182" bestFit="1" customWidth="1"/>
    <col min="15114" max="15115" width="8.88671875" style="182"/>
    <col min="15116" max="15116" width="14" style="182" bestFit="1" customWidth="1"/>
    <col min="15117" max="15360" width="8.88671875" style="182"/>
    <col min="15361" max="15361" width="5.88671875" style="182" customWidth="1"/>
    <col min="15362" max="15362" width="61.6640625" style="182" customWidth="1"/>
    <col min="15363" max="15363" width="7" style="182" customWidth="1"/>
    <col min="15364" max="15364" width="9.44140625" style="182" customWidth="1"/>
    <col min="15365" max="15365" width="13.21875" style="182" customWidth="1"/>
    <col min="15366" max="15366" width="25" style="182" customWidth="1"/>
    <col min="15367" max="15368" width="8.88671875" style="182"/>
    <col min="15369" max="15369" width="14" style="182" bestFit="1" customWidth="1"/>
    <col min="15370" max="15371" width="8.88671875" style="182"/>
    <col min="15372" max="15372" width="14" style="182" bestFit="1" customWidth="1"/>
    <col min="15373" max="15616" width="8.88671875" style="182"/>
    <col min="15617" max="15617" width="5.88671875" style="182" customWidth="1"/>
    <col min="15618" max="15618" width="61.6640625" style="182" customWidth="1"/>
    <col min="15619" max="15619" width="7" style="182" customWidth="1"/>
    <col min="15620" max="15620" width="9.44140625" style="182" customWidth="1"/>
    <col min="15621" max="15621" width="13.21875" style="182" customWidth="1"/>
    <col min="15622" max="15622" width="25" style="182" customWidth="1"/>
    <col min="15623" max="15624" width="8.88671875" style="182"/>
    <col min="15625" max="15625" width="14" style="182" bestFit="1" customWidth="1"/>
    <col min="15626" max="15627" width="8.88671875" style="182"/>
    <col min="15628" max="15628" width="14" style="182" bestFit="1" customWidth="1"/>
    <col min="15629" max="15872" width="8.88671875" style="182"/>
    <col min="15873" max="15873" width="5.88671875" style="182" customWidth="1"/>
    <col min="15874" max="15874" width="61.6640625" style="182" customWidth="1"/>
    <col min="15875" max="15875" width="7" style="182" customWidth="1"/>
    <col min="15876" max="15876" width="9.44140625" style="182" customWidth="1"/>
    <col min="15877" max="15877" width="13.21875" style="182" customWidth="1"/>
    <col min="15878" max="15878" width="25" style="182" customWidth="1"/>
    <col min="15879" max="15880" width="8.88671875" style="182"/>
    <col min="15881" max="15881" width="14" style="182" bestFit="1" customWidth="1"/>
    <col min="15882" max="15883" width="8.88671875" style="182"/>
    <col min="15884" max="15884" width="14" style="182" bestFit="1" customWidth="1"/>
    <col min="15885" max="16128" width="8.88671875" style="182"/>
    <col min="16129" max="16129" width="5.88671875" style="182" customWidth="1"/>
    <col min="16130" max="16130" width="61.6640625" style="182" customWidth="1"/>
    <col min="16131" max="16131" width="7" style="182" customWidth="1"/>
    <col min="16132" max="16132" width="9.44140625" style="182" customWidth="1"/>
    <col min="16133" max="16133" width="13.21875" style="182" customWidth="1"/>
    <col min="16134" max="16134" width="25" style="182" customWidth="1"/>
    <col min="16135" max="16136" width="8.88671875" style="182"/>
    <col min="16137" max="16137" width="14" style="182" bestFit="1" customWidth="1"/>
    <col min="16138" max="16139" width="8.88671875" style="182"/>
    <col min="16140" max="16140" width="14" style="182" bestFit="1" customWidth="1"/>
    <col min="16141" max="16384" width="8.88671875" style="182"/>
  </cols>
  <sheetData>
    <row r="1" spans="1:6" ht="29.25" customHeight="1">
      <c r="A1" s="181" t="s">
        <v>466</v>
      </c>
      <c r="B1" s="181" t="s">
        <v>57</v>
      </c>
      <c r="C1" s="181" t="s">
        <v>116</v>
      </c>
      <c r="D1" s="181" t="s">
        <v>117</v>
      </c>
      <c r="E1" s="181" t="s">
        <v>467</v>
      </c>
      <c r="F1" s="181" t="s">
        <v>534</v>
      </c>
    </row>
    <row r="2" spans="1:6" ht="17.5" customHeight="1">
      <c r="A2" s="183" t="s">
        <v>25</v>
      </c>
      <c r="B2" s="184" t="s">
        <v>468</v>
      </c>
      <c r="C2" s="185"/>
      <c r="D2" s="186"/>
      <c r="E2" s="187"/>
      <c r="F2" s="187">
        <f>F3+F5+F6+F8+F10+F12</f>
        <v>0</v>
      </c>
    </row>
    <row r="3" spans="1:6" ht="17.5" customHeight="1">
      <c r="A3" s="188" t="s">
        <v>469</v>
      </c>
      <c r="B3" s="189" t="s">
        <v>470</v>
      </c>
      <c r="C3" s="190" t="s">
        <v>471</v>
      </c>
      <c r="D3" s="191">
        <v>3</v>
      </c>
      <c r="E3" s="192"/>
      <c r="F3" s="192">
        <f>E3*D3</f>
        <v>0</v>
      </c>
    </row>
    <row r="4" spans="1:6">
      <c r="A4" s="188"/>
      <c r="B4" s="193" t="s">
        <v>472</v>
      </c>
      <c r="C4" s="194"/>
      <c r="D4" s="195"/>
      <c r="E4" s="196"/>
      <c r="F4" s="196"/>
    </row>
    <row r="5" spans="1:6" ht="17.5" customHeight="1">
      <c r="A5" s="188" t="s">
        <v>473</v>
      </c>
      <c r="B5" s="189" t="s">
        <v>474</v>
      </c>
      <c r="C5" s="190" t="s">
        <v>471</v>
      </c>
      <c r="D5" s="191">
        <v>3</v>
      </c>
      <c r="E5" s="192"/>
      <c r="F5" s="192">
        <f>E5*D5</f>
        <v>0</v>
      </c>
    </row>
    <row r="6" spans="1:6" ht="17.5" customHeight="1">
      <c r="A6" s="188" t="s">
        <v>475</v>
      </c>
      <c r="B6" s="189" t="s">
        <v>476</v>
      </c>
      <c r="C6" s="190" t="s">
        <v>471</v>
      </c>
      <c r="D6" s="191">
        <v>3</v>
      </c>
      <c r="E6" s="192"/>
      <c r="F6" s="192">
        <f>E6*D6</f>
        <v>0</v>
      </c>
    </row>
    <row r="7" spans="1:6" ht="25.5" customHeight="1">
      <c r="A7" s="188"/>
      <c r="B7" s="193" t="s">
        <v>477</v>
      </c>
      <c r="C7" s="197"/>
      <c r="D7" s="198"/>
      <c r="E7" s="199"/>
      <c r="F7" s="199" t="s">
        <v>25</v>
      </c>
    </row>
    <row r="8" spans="1:6" ht="17.5" customHeight="1">
      <c r="A8" s="188" t="s">
        <v>478</v>
      </c>
      <c r="B8" s="189" t="s">
        <v>479</v>
      </c>
      <c r="C8" s="190" t="s">
        <v>480</v>
      </c>
      <c r="D8" s="191">
        <v>3</v>
      </c>
      <c r="E8" s="192"/>
      <c r="F8" s="192">
        <f>E8*D8</f>
        <v>0</v>
      </c>
    </row>
    <row r="9" spans="1:6" ht="17.5" customHeight="1">
      <c r="A9" s="188"/>
      <c r="B9" s="193" t="s">
        <v>481</v>
      </c>
      <c r="C9" s="197"/>
      <c r="D9" s="198"/>
      <c r="E9" s="199"/>
      <c r="F9" s="199" t="s">
        <v>25</v>
      </c>
    </row>
    <row r="10" spans="1:6" ht="17.5" customHeight="1">
      <c r="A10" s="188" t="s">
        <v>482</v>
      </c>
      <c r="B10" s="189" t="s">
        <v>483</v>
      </c>
      <c r="C10" s="190" t="s">
        <v>480</v>
      </c>
      <c r="D10" s="191">
        <v>3</v>
      </c>
      <c r="E10" s="192"/>
      <c r="F10" s="192">
        <f>E10*D10</f>
        <v>0</v>
      </c>
    </row>
    <row r="11" spans="1:6">
      <c r="A11" s="188"/>
      <c r="B11" s="193" t="s">
        <v>484</v>
      </c>
      <c r="C11" s="197"/>
      <c r="D11" s="198"/>
      <c r="E11" s="199"/>
      <c r="F11" s="199" t="s">
        <v>25</v>
      </c>
    </row>
    <row r="12" spans="1:6" ht="17.5" customHeight="1">
      <c r="A12" s="188" t="s">
        <v>485</v>
      </c>
      <c r="B12" s="189" t="s">
        <v>486</v>
      </c>
      <c r="C12" s="190" t="s">
        <v>208</v>
      </c>
      <c r="D12" s="191">
        <v>3</v>
      </c>
      <c r="E12" s="192"/>
      <c r="F12" s="192">
        <f>E12*D12</f>
        <v>0</v>
      </c>
    </row>
    <row r="13" spans="1:6">
      <c r="A13" s="188"/>
      <c r="B13" s="193" t="s">
        <v>487</v>
      </c>
      <c r="C13" s="197"/>
      <c r="D13" s="198"/>
      <c r="E13" s="199"/>
      <c r="F13" s="199" t="s">
        <v>25</v>
      </c>
    </row>
    <row r="14" spans="1:6" ht="17.5" customHeight="1">
      <c r="A14" s="183" t="s">
        <v>25</v>
      </c>
      <c r="B14" s="184" t="s">
        <v>488</v>
      </c>
      <c r="C14" s="185"/>
      <c r="D14" s="186"/>
      <c r="E14" s="187"/>
      <c r="F14" s="200">
        <f>F15+F17+F19+F20</f>
        <v>0</v>
      </c>
    </row>
    <row r="15" spans="1:6" ht="17.5" customHeight="1">
      <c r="A15" s="188" t="s">
        <v>489</v>
      </c>
      <c r="B15" s="189" t="s">
        <v>490</v>
      </c>
      <c r="C15" s="190" t="s">
        <v>480</v>
      </c>
      <c r="D15" s="191">
        <v>3</v>
      </c>
      <c r="E15" s="192"/>
      <c r="F15" s="192">
        <f>E15*D15</f>
        <v>0</v>
      </c>
    </row>
    <row r="16" spans="1:6" ht="20">
      <c r="A16" s="188"/>
      <c r="B16" s="193" t="s">
        <v>491</v>
      </c>
      <c r="C16" s="197"/>
      <c r="D16" s="198"/>
      <c r="E16" s="199"/>
      <c r="F16" s="199" t="s">
        <v>25</v>
      </c>
    </row>
    <row r="17" spans="1:10" ht="17.5" customHeight="1">
      <c r="A17" s="188" t="s">
        <v>492</v>
      </c>
      <c r="B17" s="189" t="s">
        <v>493</v>
      </c>
      <c r="C17" s="190" t="s">
        <v>471</v>
      </c>
      <c r="D17" s="191">
        <v>3</v>
      </c>
      <c r="E17" s="192"/>
      <c r="F17" s="192">
        <f>E17*D17</f>
        <v>0</v>
      </c>
    </row>
    <row r="18" spans="1:10" ht="17.5" customHeight="1">
      <c r="A18" s="188"/>
      <c r="B18" s="193" t="s">
        <v>494</v>
      </c>
      <c r="C18" s="197"/>
      <c r="D18" s="198"/>
      <c r="E18" s="199"/>
      <c r="F18" s="199" t="s">
        <v>25</v>
      </c>
    </row>
    <row r="19" spans="1:10" ht="17.5" customHeight="1">
      <c r="A19" s="188" t="s">
        <v>495</v>
      </c>
      <c r="B19" s="189" t="s">
        <v>496</v>
      </c>
      <c r="C19" s="190" t="s">
        <v>480</v>
      </c>
      <c r="D19" s="191">
        <v>3</v>
      </c>
      <c r="E19" s="192"/>
      <c r="F19" s="192">
        <f>E19*D19</f>
        <v>0</v>
      </c>
    </row>
    <row r="20" spans="1:10" ht="17.5" customHeight="1">
      <c r="A20" s="188" t="s">
        <v>497</v>
      </c>
      <c r="B20" s="189" t="s">
        <v>498</v>
      </c>
      <c r="C20" s="190" t="s">
        <v>471</v>
      </c>
      <c r="D20" s="191">
        <v>3</v>
      </c>
      <c r="E20" s="192"/>
      <c r="F20" s="192">
        <f>E20*D20</f>
        <v>0</v>
      </c>
    </row>
    <row r="21" spans="1:10" ht="17.5" customHeight="1">
      <c r="A21" s="188"/>
      <c r="B21" s="193" t="s">
        <v>499</v>
      </c>
      <c r="C21" s="197"/>
      <c r="D21" s="198"/>
      <c r="E21" s="199"/>
      <c r="F21" s="199" t="s">
        <v>25</v>
      </c>
    </row>
    <row r="22" spans="1:10" ht="17.5" customHeight="1">
      <c r="A22" s="183" t="s">
        <v>25</v>
      </c>
      <c r="B22" s="201" t="s">
        <v>500</v>
      </c>
      <c r="C22" s="185"/>
      <c r="D22" s="186"/>
      <c r="E22" s="187"/>
      <c r="F22" s="200">
        <f>F23+F25+F27</f>
        <v>0</v>
      </c>
    </row>
    <row r="23" spans="1:10" ht="17.5" customHeight="1">
      <c r="A23" s="188" t="s">
        <v>501</v>
      </c>
      <c r="B23" s="189" t="s">
        <v>502</v>
      </c>
      <c r="C23" s="190" t="s">
        <v>480</v>
      </c>
      <c r="D23" s="191">
        <v>3</v>
      </c>
      <c r="E23" s="192"/>
      <c r="F23" s="192">
        <f>E23*D23</f>
        <v>0</v>
      </c>
    </row>
    <row r="24" spans="1:10">
      <c r="A24" s="188"/>
      <c r="B24" s="193" t="s">
        <v>503</v>
      </c>
      <c r="C24" s="197"/>
      <c r="D24" s="198"/>
      <c r="E24" s="199"/>
      <c r="F24" s="199" t="s">
        <v>25</v>
      </c>
    </row>
    <row r="25" spans="1:10" ht="17.5" customHeight="1">
      <c r="A25" s="188" t="s">
        <v>504</v>
      </c>
      <c r="B25" s="189" t="s">
        <v>505</v>
      </c>
      <c r="C25" s="190" t="s">
        <v>471</v>
      </c>
      <c r="D25" s="191">
        <v>3</v>
      </c>
      <c r="E25" s="192"/>
      <c r="F25" s="192">
        <f>E25*D25</f>
        <v>0</v>
      </c>
    </row>
    <row r="26" spans="1:10" ht="17.149999999999999" customHeight="1">
      <c r="A26" s="188"/>
      <c r="B26" s="193" t="s">
        <v>506</v>
      </c>
      <c r="C26" s="197"/>
      <c r="D26" s="198"/>
      <c r="E26" s="199"/>
      <c r="F26" s="199" t="s">
        <v>25</v>
      </c>
      <c r="J26" s="202"/>
    </row>
    <row r="27" spans="1:10" ht="17.5" customHeight="1">
      <c r="A27" s="188" t="s">
        <v>507</v>
      </c>
      <c r="B27" s="189" t="s">
        <v>508</v>
      </c>
      <c r="C27" s="190" t="s">
        <v>480</v>
      </c>
      <c r="D27" s="191">
        <v>3</v>
      </c>
      <c r="E27" s="192"/>
      <c r="F27" s="192">
        <f>E27*D27</f>
        <v>0</v>
      </c>
    </row>
    <row r="28" spans="1:10" ht="17.5" customHeight="1">
      <c r="A28" s="183" t="s">
        <v>25</v>
      </c>
      <c r="B28" s="184" t="s">
        <v>509</v>
      </c>
      <c r="C28" s="185"/>
      <c r="D28" s="186"/>
      <c r="E28" s="187"/>
      <c r="F28" s="200">
        <f>F29+F31+F33+F36</f>
        <v>0</v>
      </c>
    </row>
    <row r="29" spans="1:10">
      <c r="A29" s="194" t="s">
        <v>510</v>
      </c>
      <c r="B29" s="189" t="s">
        <v>511</v>
      </c>
      <c r="C29" s="190" t="s">
        <v>150</v>
      </c>
      <c r="D29" s="191">
        <v>69.2</v>
      </c>
      <c r="E29" s="192"/>
      <c r="F29" s="192">
        <f>E29*D29</f>
        <v>0</v>
      </c>
    </row>
    <row r="30" spans="1:10">
      <c r="A30" s="194"/>
      <c r="B30" s="203"/>
      <c r="C30" s="194"/>
      <c r="D30" s="195"/>
      <c r="E30" s="196"/>
      <c r="F30" s="196"/>
    </row>
    <row r="31" spans="1:10" ht="17.5" customHeight="1">
      <c r="A31" s="188" t="s">
        <v>512</v>
      </c>
      <c r="B31" s="189" t="s">
        <v>513</v>
      </c>
      <c r="C31" s="190" t="s">
        <v>150</v>
      </c>
      <c r="D31" s="191">
        <v>69.2</v>
      </c>
      <c r="E31" s="192"/>
      <c r="F31" s="192">
        <f>D31*E31</f>
        <v>0</v>
      </c>
    </row>
    <row r="32" spans="1:10" ht="30">
      <c r="A32" s="197"/>
      <c r="B32" s="204" t="s">
        <v>514</v>
      </c>
      <c r="C32" s="197"/>
      <c r="D32" s="198"/>
      <c r="E32" s="199"/>
      <c r="F32" s="199"/>
    </row>
    <row r="33" spans="1:6" ht="17.5" customHeight="1">
      <c r="A33" s="188" t="s">
        <v>515</v>
      </c>
      <c r="B33" s="189" t="s">
        <v>516</v>
      </c>
      <c r="C33" s="190" t="s">
        <v>150</v>
      </c>
      <c r="D33" s="191">
        <v>69.2</v>
      </c>
      <c r="E33" s="192"/>
      <c r="F33" s="192">
        <f>D33*E33</f>
        <v>0</v>
      </c>
    </row>
    <row r="34" spans="1:6">
      <c r="A34" s="197"/>
      <c r="B34" s="205" t="s">
        <v>517</v>
      </c>
      <c r="C34" s="197"/>
      <c r="D34" s="198"/>
      <c r="E34" s="199"/>
      <c r="F34" s="199"/>
    </row>
    <row r="35" spans="1:6" ht="17.5" customHeight="1">
      <c r="A35" s="197"/>
      <c r="B35" s="206" t="s">
        <v>518</v>
      </c>
      <c r="C35" s="197"/>
      <c r="D35" s="198"/>
      <c r="E35" s="199"/>
      <c r="F35" s="199"/>
    </row>
    <row r="36" spans="1:6" ht="26.5" customHeight="1">
      <c r="A36" s="207" t="s">
        <v>519</v>
      </c>
      <c r="B36" s="189" t="s">
        <v>520</v>
      </c>
      <c r="C36" s="190" t="s">
        <v>150</v>
      </c>
      <c r="D36" s="191">
        <v>69.2</v>
      </c>
      <c r="E36" s="192"/>
      <c r="F36" s="192">
        <f>E36*D36</f>
        <v>0</v>
      </c>
    </row>
    <row r="37" spans="1:6" ht="17.5" customHeight="1">
      <c r="A37" s="183" t="s">
        <v>25</v>
      </c>
      <c r="B37" s="184" t="s">
        <v>521</v>
      </c>
      <c r="C37" s="185"/>
      <c r="D37" s="186"/>
      <c r="E37" s="187"/>
      <c r="F37" s="200">
        <f>F38</f>
        <v>0</v>
      </c>
    </row>
    <row r="38" spans="1:6" ht="17.5" customHeight="1">
      <c r="A38" s="188" t="s">
        <v>522</v>
      </c>
      <c r="B38" s="189" t="s">
        <v>523</v>
      </c>
      <c r="C38" s="190" t="s">
        <v>471</v>
      </c>
      <c r="D38" s="191">
        <v>1</v>
      </c>
      <c r="E38" s="192"/>
      <c r="F38" s="192">
        <f>E38*D38</f>
        <v>0</v>
      </c>
    </row>
    <row r="39" spans="1:6" ht="17.5" customHeight="1">
      <c r="A39" s="188"/>
      <c r="B39" s="193" t="s">
        <v>524</v>
      </c>
      <c r="C39" s="197"/>
      <c r="D39" s="198"/>
      <c r="E39" s="199"/>
      <c r="F39" s="199" t="s">
        <v>25</v>
      </c>
    </row>
    <row r="40" spans="1:6" ht="17.5" customHeight="1">
      <c r="A40" s="183" t="s">
        <v>25</v>
      </c>
      <c r="B40" s="184" t="s">
        <v>378</v>
      </c>
      <c r="C40" s="185"/>
      <c r="D40" s="186"/>
      <c r="E40" s="187"/>
      <c r="F40" s="200">
        <f>F41+F43+F45</f>
        <v>0</v>
      </c>
    </row>
    <row r="41" spans="1:6" ht="26.5" customHeight="1">
      <c r="A41" s="188" t="s">
        <v>525</v>
      </c>
      <c r="B41" s="189" t="s">
        <v>526</v>
      </c>
      <c r="C41" s="190" t="s">
        <v>527</v>
      </c>
      <c r="D41" s="191">
        <v>6</v>
      </c>
      <c r="E41" s="192"/>
      <c r="F41" s="192">
        <f>E41*D41</f>
        <v>0</v>
      </c>
    </row>
    <row r="42" spans="1:6" ht="20">
      <c r="A42" s="188"/>
      <c r="B42" s="193" t="s">
        <v>528</v>
      </c>
      <c r="C42" s="197"/>
      <c r="D42" s="198"/>
      <c r="E42" s="199"/>
      <c r="F42" s="199" t="s">
        <v>25</v>
      </c>
    </row>
    <row r="43" spans="1:6">
      <c r="A43" s="188" t="s">
        <v>529</v>
      </c>
      <c r="B43" s="189" t="s">
        <v>530</v>
      </c>
      <c r="C43" s="190" t="s">
        <v>480</v>
      </c>
      <c r="D43" s="191">
        <v>1</v>
      </c>
      <c r="E43" s="192"/>
      <c r="F43" s="192">
        <f>D43*E43</f>
        <v>0</v>
      </c>
    </row>
    <row r="44" spans="1:6" ht="20">
      <c r="A44" s="188"/>
      <c r="B44" s="193" t="s">
        <v>531</v>
      </c>
      <c r="C44" s="197"/>
      <c r="D44" s="198"/>
      <c r="E44" s="199"/>
      <c r="F44" s="199"/>
    </row>
    <row r="45" spans="1:6" ht="17.5" customHeight="1">
      <c r="A45" s="188" t="s">
        <v>532</v>
      </c>
      <c r="B45" s="189" t="s">
        <v>533</v>
      </c>
      <c r="C45" s="190" t="s">
        <v>480</v>
      </c>
      <c r="D45" s="191">
        <v>1</v>
      </c>
      <c r="E45" s="192"/>
      <c r="F45" s="192">
        <f>E45*D45</f>
        <v>0</v>
      </c>
    </row>
    <row r="46" spans="1:6" ht="17.5" customHeight="1">
      <c r="A46" s="188"/>
      <c r="B46" s="204"/>
      <c r="C46" s="197"/>
      <c r="D46" s="198"/>
      <c r="E46" s="199"/>
      <c r="F46" s="199" t="s">
        <v>25</v>
      </c>
    </row>
    <row r="47" spans="1:6" ht="17.5" customHeight="1">
      <c r="A47" s="183" t="s">
        <v>25</v>
      </c>
      <c r="B47" s="184" t="s">
        <v>535</v>
      </c>
      <c r="C47" s="185"/>
      <c r="D47" s="186"/>
      <c r="E47" s="208"/>
      <c r="F47" s="200">
        <f>F40+F37+F28+F22+F14+F2</f>
        <v>0</v>
      </c>
    </row>
    <row r="48" spans="1:6">
      <c r="F48" s="209"/>
    </row>
  </sheetData>
  <sheetProtection formatCells="0" formatColumns="0" formatRows="0" insertColumns="0" insertRows="0" insertHyperlinks="0" deleteColumns="0" deleteRows="0" sort="0" autoFilter="0" pivotTables="0"/>
  <pageMargins left="0.20000000298023224" right="0.20000000298023224" top="0.20000000298023224" bottom="0.20000000298023224" header="0.30000001192092896" footer="0.30000001192092896"/>
  <pageSetup paperSize="9" orientation="portrait" errors="blank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8</vt:i4>
      </vt:variant>
    </vt:vector>
  </HeadingPairs>
  <TitlesOfParts>
    <vt:vector size="13" baseType="lpstr">
      <vt:lpstr>Rekapitulace stavby</vt:lpstr>
      <vt:lpstr>SO-01.A - Architektonické...</vt:lpstr>
      <vt:lpstr>SO-01.B - Architektonické...</vt:lpstr>
      <vt:lpstr>SO-01.C - Architektonické...</vt:lpstr>
      <vt:lpstr>Odstranění azbestu</vt:lpstr>
      <vt:lpstr>'Rekapitulace stavby'!Názvy_tisku</vt:lpstr>
      <vt:lpstr>'SO-01.A - Architektonické...'!Názvy_tisku</vt:lpstr>
      <vt:lpstr>'SO-01.B - Architektonické...'!Názvy_tisku</vt:lpstr>
      <vt:lpstr>'SO-01.C - Architektonické...'!Názvy_tisku</vt:lpstr>
      <vt:lpstr>'Rekapitulace stavby'!Oblast_tisku</vt:lpstr>
      <vt:lpstr>'SO-01.A - Architektonické...'!Oblast_tisku</vt:lpstr>
      <vt:lpstr>'SO-01.B - Architektonické...'!Oblast_tisku</vt:lpstr>
      <vt:lpstr>'SO-01.C - Architektonické...'!Oblast_tisku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PC-ROZPOCTY\Uživatel</dc:creator>
  <cp:lastModifiedBy>Řehák, Milan</cp:lastModifiedBy>
  <dcterms:created xsi:type="dcterms:W3CDTF">2026-04-30T10:49:53Z</dcterms:created>
  <dcterms:modified xsi:type="dcterms:W3CDTF">2026-05-14T12:11:20Z</dcterms:modified>
</cp:coreProperties>
</file>